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amandawelch/Desktop/"/>
    </mc:Choice>
  </mc:AlternateContent>
  <xr:revisionPtr revIDLastSave="0" documentId="8_{47722FCE-7FEA-A244-A295-9F65B67B47DB}" xr6:coauthVersionLast="34" xr6:coauthVersionMax="34" xr10:uidLastSave="{00000000-0000-0000-0000-000000000000}"/>
  <bookViews>
    <workbookView xWindow="12120" yWindow="460" windowWidth="45340" windowHeight="26900" tabRatio="679" activeTab="2" xr2:uid="{00000000-000D-0000-FFFF-FFFF00000000}"/>
  </bookViews>
  <sheets>
    <sheet name="Certified  Scale" sheetId="2" r:id="rId1"/>
    <sheet name="Extra-Curricular Scale" sheetId="3" r:id="rId2"/>
    <sheet name="Administrator Scale" sheetId="4" r:id="rId3"/>
    <sheet name="Support Staff Scale" sheetId="1" r:id="rId4"/>
  </sheets>
  <definedNames>
    <definedName name="_xlnm.Print_Area" localSheetId="0">'Certified  Scale'!$A$1:$I$37</definedName>
  </definedNames>
  <calcPr calcId="162913"/>
</workbook>
</file>

<file path=xl/calcChain.xml><?xml version="1.0" encoding="utf-8"?>
<calcChain xmlns="http://schemas.openxmlformats.org/spreadsheetml/2006/main">
  <c r="G72" i="3" l="1"/>
  <c r="A53" i="1" l="1"/>
  <c r="B53" i="1"/>
  <c r="C53" i="1"/>
  <c r="D53" i="1"/>
  <c r="E53" i="1"/>
  <c r="G53" i="1"/>
  <c r="F53" i="1"/>
  <c r="E14" i="1"/>
  <c r="E9" i="1"/>
  <c r="E10" i="1" s="1"/>
  <c r="E11" i="1" s="1"/>
  <c r="B24" i="1"/>
  <c r="B25" i="1" s="1"/>
  <c r="C7" i="4"/>
  <c r="G61" i="3"/>
  <c r="B54" i="1"/>
  <c r="C54" i="1" s="1"/>
  <c r="C34" i="1"/>
  <c r="C35" i="1" s="1"/>
  <c r="B4" i="1"/>
  <c r="B4" i="4"/>
  <c r="A3" i="1"/>
  <c r="A3" i="4"/>
  <c r="A3" i="3"/>
  <c r="C18" i="3"/>
  <c r="C27" i="3"/>
  <c r="C35" i="3"/>
  <c r="C43" i="3"/>
  <c r="C51" i="3"/>
  <c r="C55" i="3"/>
  <c r="C54" i="3"/>
  <c r="C53" i="3"/>
  <c r="C52" i="3"/>
  <c r="C47" i="3"/>
  <c r="C46" i="3"/>
  <c r="C45" i="3"/>
  <c r="C44" i="3"/>
  <c r="G54" i="1"/>
  <c r="G55" i="1"/>
  <c r="G56" i="1"/>
  <c r="G57" i="1"/>
  <c r="G58" i="1" s="1"/>
  <c r="G59" i="1" s="1"/>
  <c r="G60" i="1" s="1"/>
  <c r="G61" i="1" s="1"/>
  <c r="G62" i="1" s="1"/>
  <c r="F54" i="1"/>
  <c r="F55" i="1" s="1"/>
  <c r="F56" i="1" s="1"/>
  <c r="F57" i="1" s="1"/>
  <c r="F58" i="1" s="1"/>
  <c r="F59" i="1" s="1"/>
  <c r="F60" i="1" s="1"/>
  <c r="F61" i="1" s="1"/>
  <c r="F62" i="1" s="1"/>
  <c r="E54" i="1"/>
  <c r="E55" i="1" s="1"/>
  <c r="E56" i="1" s="1"/>
  <c r="E57" i="1" s="1"/>
  <c r="E58" i="1" s="1"/>
  <c r="E59" i="1" s="1"/>
  <c r="E60" i="1" s="1"/>
  <c r="E61" i="1" s="1"/>
  <c r="E62" i="1" s="1"/>
  <c r="D54" i="1"/>
  <c r="D55" i="1"/>
  <c r="D56" i="1"/>
  <c r="D57" i="1"/>
  <c r="D58" i="1"/>
  <c r="D59" i="1" s="1"/>
  <c r="D60" i="1" s="1"/>
  <c r="D61" i="1" s="1"/>
  <c r="D62" i="1" s="1"/>
  <c r="A54" i="1"/>
  <c r="A55" i="1"/>
  <c r="A56" i="1"/>
  <c r="A57" i="1"/>
  <c r="A58" i="1"/>
  <c r="A59" i="1"/>
  <c r="A60" i="1" s="1"/>
  <c r="A61" i="1" s="1"/>
  <c r="A62" i="1" s="1"/>
  <c r="B20" i="1"/>
  <c r="B21" i="1" s="1"/>
  <c r="B19" i="1"/>
  <c r="H7" i="4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G7" i="4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C8" i="4"/>
  <c r="C9" i="4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D7" i="4"/>
  <c r="D8" i="4"/>
  <c r="D9" i="4"/>
  <c r="D10" i="4"/>
  <c r="D11" i="4"/>
  <c r="D12" i="4"/>
  <c r="D13" i="4"/>
  <c r="D14" i="4"/>
  <c r="D15" i="4" s="1"/>
  <c r="D16" i="4" s="1"/>
  <c r="D17" i="4" s="1"/>
  <c r="D18" i="4" s="1"/>
  <c r="D19" i="4" s="1"/>
  <c r="D20" i="4" s="1"/>
  <c r="D21" i="4" s="1"/>
  <c r="D22" i="4" s="1"/>
  <c r="D23" i="4" s="1"/>
  <c r="E7" i="4"/>
  <c r="E8" i="4"/>
  <c r="E9" i="4"/>
  <c r="E10" i="4"/>
  <c r="E11" i="4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F7" i="4"/>
  <c r="F8" i="4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G71" i="3"/>
  <c r="B11" i="2"/>
  <c r="C11" i="2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D11" i="2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E11" i="2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F11" i="2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G11" i="2"/>
  <c r="H11" i="2" s="1"/>
  <c r="G70" i="3"/>
  <c r="C11" i="3"/>
  <c r="C12" i="3"/>
  <c r="C13" i="3"/>
  <c r="C10" i="3"/>
  <c r="B12" i="2"/>
  <c r="B13" i="2" s="1"/>
  <c r="B14" i="2" s="1"/>
  <c r="B15" i="2" s="1"/>
  <c r="B16" i="2" s="1"/>
  <c r="B17" i="2" s="1"/>
  <c r="B18" i="2" s="1"/>
  <c r="B19" i="2" s="1"/>
  <c r="B20" i="2" s="1"/>
  <c r="C19" i="3"/>
  <c r="C20" i="3"/>
  <c r="C21" i="3"/>
  <c r="C22" i="3"/>
  <c r="C28" i="3"/>
  <c r="C29" i="3"/>
  <c r="C30" i="3"/>
  <c r="C31" i="3"/>
  <c r="C36" i="3"/>
  <c r="C37" i="3"/>
  <c r="C38" i="3"/>
  <c r="C39" i="3"/>
  <c r="G58" i="3"/>
  <c r="G59" i="3"/>
  <c r="G60" i="3"/>
  <c r="G62" i="3"/>
  <c r="G63" i="3"/>
  <c r="G64" i="3"/>
  <c r="G65" i="3"/>
  <c r="G66" i="3"/>
  <c r="G67" i="3"/>
  <c r="G68" i="3"/>
  <c r="G69" i="3"/>
  <c r="B26" i="1" l="1"/>
  <c r="B55" i="1"/>
  <c r="I11" i="2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H12" i="2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G12" i="2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C55" i="1" l="1"/>
  <c r="B56" i="1"/>
  <c r="B57" i="1" l="1"/>
  <c r="C56" i="1"/>
  <c r="B58" i="1" l="1"/>
  <c r="C57" i="1"/>
  <c r="B59" i="1" l="1"/>
  <c r="C58" i="1"/>
  <c r="C59" i="1" l="1"/>
  <c r="B60" i="1"/>
  <c r="C60" i="1" l="1"/>
  <c r="B61" i="1"/>
  <c r="B62" i="1" l="1"/>
  <c r="C62" i="1" s="1"/>
  <c r="C61" i="1"/>
</calcChain>
</file>

<file path=xl/sharedStrings.xml><?xml version="1.0" encoding="utf-8"?>
<sst xmlns="http://schemas.openxmlformats.org/spreadsheetml/2006/main" count="189" uniqueCount="141">
  <si>
    <t>I - Off. Staff, Elem., Jr. High, Asst. H.S., Trans., SCLC, Maint.</t>
    <phoneticPr fontId="3" type="noConversion"/>
  </si>
  <si>
    <t>II - H.S. Sec., &amp; Dist. Off. Sec.</t>
    <phoneticPr fontId="3" type="noConversion"/>
  </si>
  <si>
    <t>Food Service</t>
    <phoneticPr fontId="3" type="noConversion"/>
  </si>
  <si>
    <t>Step</t>
  </si>
  <si>
    <t>% of Base</t>
  </si>
  <si>
    <t>School Store/Concessions Supervisor, Detention Supervisor, Culinary Arts Supervisor</t>
  </si>
  <si>
    <t>Annual - SVHS and Cokeville</t>
  </si>
  <si>
    <t>Annual - SVMS</t>
  </si>
  <si>
    <t>Junior Legislature</t>
  </si>
  <si>
    <t>Media - SVHS</t>
  </si>
  <si>
    <t>Newspaper - Cokeville</t>
  </si>
  <si>
    <t>Newspaper - SVHS</t>
  </si>
  <si>
    <t>Newspaper - SVMS</t>
  </si>
  <si>
    <t>Summer Weight Room Supervisor (1 person)</t>
  </si>
  <si>
    <t>$18.00/hr</t>
  </si>
  <si>
    <t xml:space="preserve">All other extra duty assignments and remuneration must be approved in advance </t>
  </si>
  <si>
    <t>Building Support</t>
  </si>
  <si>
    <r>
      <t>Column A</t>
    </r>
    <r>
      <rPr>
        <sz val="10"/>
        <rFont val="Arial"/>
        <family val="2"/>
      </rPr>
      <t xml:space="preserve"> </t>
    </r>
  </si>
  <si>
    <t xml:space="preserve">Column B </t>
  </si>
  <si>
    <t>Column C</t>
  </si>
  <si>
    <t xml:space="preserve">Column D </t>
  </si>
  <si>
    <t>Column E</t>
  </si>
  <si>
    <t>Column F</t>
  </si>
  <si>
    <t>Date</t>
  </si>
  <si>
    <t>Director</t>
  </si>
  <si>
    <t>Maintenance</t>
  </si>
  <si>
    <t>Science - SVHS</t>
    <phoneticPr fontId="3" type="noConversion"/>
  </si>
  <si>
    <t>$200.00 + $50.00 per teacher in department</t>
  </si>
  <si>
    <t>Stipend</t>
  </si>
  <si>
    <t>Lincoln County School District No. 2</t>
  </si>
  <si>
    <t>Aides</t>
  </si>
  <si>
    <t>Secretaries</t>
  </si>
  <si>
    <t>I</t>
  </si>
  <si>
    <t>Transportation</t>
  </si>
  <si>
    <t>Accounting Staff</t>
  </si>
  <si>
    <t>Custodial/Maintenance</t>
  </si>
  <si>
    <t>III - Supt. Sec.</t>
  </si>
  <si>
    <t>Substitutes</t>
  </si>
  <si>
    <t>Aide</t>
  </si>
  <si>
    <t>Secretary - Elementary</t>
  </si>
  <si>
    <t xml:space="preserve">Secretary - Secondary </t>
  </si>
  <si>
    <t>Bus - Route Driving</t>
  </si>
  <si>
    <t>Bus - Activity Driving</t>
  </si>
  <si>
    <t>A</t>
  </si>
  <si>
    <t>B</t>
  </si>
  <si>
    <t>C</t>
  </si>
  <si>
    <t>D</t>
  </si>
  <si>
    <t>E</t>
  </si>
  <si>
    <t>Lane Amount</t>
    <phoneticPr fontId="3" type="noConversion"/>
  </si>
  <si>
    <t>Technology</t>
    <phoneticPr fontId="3" type="noConversion"/>
  </si>
  <si>
    <t>F</t>
  </si>
  <si>
    <t>National Honor Society</t>
  </si>
  <si>
    <t>Department Heads</t>
  </si>
  <si>
    <t>MS + 15</t>
  </si>
  <si>
    <t>BS</t>
  </si>
  <si>
    <t>BS+15</t>
  </si>
  <si>
    <t>BS+30</t>
  </si>
  <si>
    <t>BS+45</t>
  </si>
  <si>
    <t>Base</t>
  </si>
  <si>
    <t>BS+60 (MS)</t>
  </si>
  <si>
    <t>SVMS Play</t>
  </si>
  <si>
    <t>Approved Teacher Salaries</t>
  </si>
  <si>
    <t>by the Superintendent</t>
  </si>
  <si>
    <t xml:space="preserve">Amount listed is for starting pay  </t>
  </si>
  <si>
    <t>Approved Support Staff Pay Salaries</t>
  </si>
  <si>
    <t>Approved Administrator Salaries</t>
  </si>
  <si>
    <t>Approved Extra-Curricular Salaries</t>
  </si>
  <si>
    <t>Asst. Indoor Track</t>
  </si>
  <si>
    <t>Asst. Skills USA</t>
  </si>
  <si>
    <t>H</t>
  </si>
  <si>
    <t>A:  SVMS Coaches, Assistant Speech Coach, Head Indoor Track, Head Skills USA</t>
  </si>
  <si>
    <t>Food Service</t>
  </si>
  <si>
    <t>Assistant</t>
  </si>
  <si>
    <t>4 year Cert.</t>
  </si>
  <si>
    <t>2 year Cert.</t>
  </si>
  <si>
    <t xml:space="preserve">Nurse </t>
  </si>
  <si>
    <t>SLP - C.C.C</t>
  </si>
  <si>
    <t>SLP - PTSB Endorsement</t>
  </si>
  <si>
    <t>Full Day</t>
  </si>
  <si>
    <t>Certified Teacher Substitutes</t>
  </si>
  <si>
    <t>6th Consecutive Day</t>
  </si>
  <si>
    <t>22nd Consecutive Day</t>
  </si>
  <si>
    <t>2 hrs/day, 3 days/week</t>
  </si>
  <si>
    <t>Stipends</t>
  </si>
  <si>
    <t>Educational Specialist Endorsement</t>
  </si>
  <si>
    <t>Doctoral Degree</t>
  </si>
  <si>
    <t>Teacher Pay Scale is based on a 1480 hour contract.</t>
  </si>
  <si>
    <t>SLP/OT/CF      1480 Hours</t>
  </si>
  <si>
    <t xml:space="preserve">     A/P &amp; Grant</t>
  </si>
  <si>
    <t xml:space="preserve">     Driver</t>
  </si>
  <si>
    <t xml:space="preserve">     Payroll</t>
  </si>
  <si>
    <t xml:space="preserve">     Mech. Asst.</t>
  </si>
  <si>
    <t xml:space="preserve">     Mech.</t>
  </si>
  <si>
    <t xml:space="preserve">     Lead Mech.</t>
  </si>
  <si>
    <t xml:space="preserve">     Aides</t>
  </si>
  <si>
    <t xml:space="preserve">Technology </t>
  </si>
  <si>
    <t xml:space="preserve">     Tech Staff</t>
  </si>
  <si>
    <t xml:space="preserve">     Custodial</t>
  </si>
  <si>
    <t xml:space="preserve">     Maintenance</t>
  </si>
  <si>
    <t xml:space="preserve">     Cook</t>
  </si>
  <si>
    <t xml:space="preserve">     Manager</t>
  </si>
  <si>
    <t xml:space="preserve">    Director</t>
  </si>
  <si>
    <t xml:space="preserve">     Level I</t>
  </si>
  <si>
    <t xml:space="preserve">     Level II</t>
  </si>
  <si>
    <t xml:space="preserve">     Level III</t>
  </si>
  <si>
    <t>Swift Creek Learning Center Principal - 200 days</t>
  </si>
  <si>
    <t>Assistant Cokeville K-12 Principal - 200 days</t>
  </si>
  <si>
    <t>Elementary Principal - 200 days</t>
  </si>
  <si>
    <t>Assistant High School Principal - 210 days</t>
  </si>
  <si>
    <t>Middle School Principal - 210 days</t>
  </si>
  <si>
    <t>Cokeville K-12 Principal 210 days</t>
  </si>
  <si>
    <t>Business Manager - 235 days</t>
  </si>
  <si>
    <t>High School Principal - 210 days</t>
  </si>
  <si>
    <t>Director of Education - 220 days</t>
  </si>
  <si>
    <t>Director of Special Services - 220 days</t>
  </si>
  <si>
    <t xml:space="preserve">E: Assistant Drill/Cheer Coach </t>
  </si>
  <si>
    <t>F: SVHS Head Cheer Coach, Head Drill Team Coach</t>
  </si>
  <si>
    <t>G:  Other Assignments</t>
  </si>
  <si>
    <t>1/2</t>
  </si>
  <si>
    <t>3/4</t>
  </si>
  <si>
    <t>5/6</t>
  </si>
  <si>
    <t>7/8</t>
  </si>
  <si>
    <t>Sub Hourly Rate</t>
  </si>
  <si>
    <t>D: Head Varsity Athletic Coaches</t>
  </si>
  <si>
    <t>Directors Stipend for Masters Degree $2,500</t>
  </si>
  <si>
    <t>Network</t>
  </si>
  <si>
    <t>Technician</t>
  </si>
  <si>
    <t>Fiscal Year 2018-2019</t>
  </si>
  <si>
    <t>Head Speech Coach, Head Golf Coach, Assistant Varsity Athletic Coaches</t>
  </si>
  <si>
    <t>CHS Cheer/Dance Program (1 position only)</t>
  </si>
  <si>
    <t xml:space="preserve">C:  Full Music Assignment, Summer Agriculture, Student Council, </t>
  </si>
  <si>
    <t>SVHS Musical Producer</t>
  </si>
  <si>
    <t>Nurse</t>
  </si>
  <si>
    <t>SLP Base Sub - Per Day</t>
  </si>
  <si>
    <t>B:  Ninth Grade Athletic Coaches, Assistant Golf Coach, Fall/Spring Play, Musical,</t>
  </si>
  <si>
    <t>Assistant Middle School Principal/Activities  Director - 210 days</t>
  </si>
  <si>
    <t>High School Activities Director - 210 days</t>
  </si>
  <si>
    <t>Psych/ BCBA         1520 Hours</t>
  </si>
  <si>
    <t>RSP-A</t>
  </si>
  <si>
    <t>RSP-B</t>
  </si>
  <si>
    <t>SVHS Auditorium Coordinator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</si>
</sst>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0"/>
    <numFmt numFmtId="167" formatCode="_(&quot;$&quot;* #,##0_);_(&quot;$&quot;* \(#,##0\);_(&quot;$&quot;* &quot;-&quot;??_);_(@_)"/>
  </numFmts>
  <fonts count="20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trike/>
      <sz val="12"/>
      <name val="Arial"/>
      <family val="2"/>
    </font>
    <font>
      <sz val="8"/>
      <name val="Verdana"/>
      <family val="2"/>
    </font>
    <font>
      <b/>
      <sz val="10"/>
      <name val="Arial  "/>
    </font>
    <font>
      <b/>
      <i/>
      <sz val="10"/>
      <name val="Arial  "/>
    </font>
    <font>
      <sz val="10"/>
      <name val="Arial  "/>
    </font>
    <font>
      <b/>
      <i/>
      <sz val="8"/>
      <name val="Arial  "/>
    </font>
    <font>
      <b/>
      <sz val="8"/>
      <name val="Arial  "/>
    </font>
    <font>
      <b/>
      <sz val="10"/>
      <color rgb="FFFF0000"/>
      <name val="Arial  "/>
    </font>
    <font>
      <b/>
      <sz val="10"/>
      <color theme="1"/>
      <name val="Arial  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1" xfId="1" applyNumberFormat="1" applyFont="1" applyBorder="1"/>
    <xf numFmtId="0" fontId="2" fillId="0" borderId="0" xfId="0" applyFont="1" applyBorder="1"/>
    <xf numFmtId="0" fontId="2" fillId="0" borderId="0" xfId="0" applyFont="1" applyAlignment="1"/>
    <xf numFmtId="0" fontId="2" fillId="0" borderId="0" xfId="0" applyFont="1" applyBorder="1" applyAlignment="1"/>
    <xf numFmtId="9" fontId="0" fillId="0" borderId="0" xfId="0" applyNumberFormat="1"/>
    <xf numFmtId="166" fontId="0" fillId="0" borderId="0" xfId="0" applyNumberFormat="1"/>
    <xf numFmtId="165" fontId="0" fillId="0" borderId="0" xfId="0" applyNumberFormat="1"/>
    <xf numFmtId="3" fontId="0" fillId="0" borderId="0" xfId="0" applyNumberFormat="1"/>
    <xf numFmtId="0" fontId="4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9" fontId="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6" fontId="2" fillId="0" borderId="0" xfId="0" applyNumberFormat="1" applyFont="1"/>
    <xf numFmtId="166" fontId="0" fillId="0" borderId="0" xfId="0" applyNumberFormat="1" applyAlignment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167" fontId="0" fillId="0" borderId="0" xfId="2" applyNumberFormat="1" applyFont="1"/>
    <xf numFmtId="165" fontId="6" fillId="0" borderId="2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8" fillId="0" borderId="0" xfId="0" applyFont="1"/>
    <xf numFmtId="0" fontId="9" fillId="0" borderId="3" xfId="0" applyFont="1" applyBorder="1" applyAlignment="1">
      <alignment horizontal="left"/>
    </xf>
    <xf numFmtId="14" fontId="9" fillId="0" borderId="3" xfId="0" applyNumberFormat="1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2" xfId="0" applyFont="1" applyBorder="1"/>
    <xf numFmtId="0" fontId="10" fillId="0" borderId="0" xfId="0" applyFont="1"/>
    <xf numFmtId="0" fontId="10" fillId="0" borderId="4" xfId="0" applyFont="1" applyBorder="1"/>
    <xf numFmtId="164" fontId="10" fillId="0" borderId="4" xfId="1" applyNumberFormat="1" applyFont="1" applyBorder="1"/>
    <xf numFmtId="0" fontId="10" fillId="0" borderId="0" xfId="0" applyFont="1" applyBorder="1"/>
    <xf numFmtId="164" fontId="10" fillId="0" borderId="0" xfId="1" applyNumberFormat="1" applyFont="1" applyBorder="1"/>
    <xf numFmtId="164" fontId="10" fillId="2" borderId="1" xfId="1" applyNumberFormat="1" applyFont="1" applyFill="1" applyBorder="1"/>
    <xf numFmtId="164" fontId="2" fillId="0" borderId="0" xfId="1" applyNumberFormat="1" applyFont="1" applyBorder="1"/>
    <xf numFmtId="3" fontId="0" fillId="0" borderId="0" xfId="0" applyNumberFormat="1" applyBorder="1"/>
    <xf numFmtId="44" fontId="0" fillId="0" borderId="0" xfId="2" applyFont="1" applyBorder="1"/>
    <xf numFmtId="0" fontId="10" fillId="0" borderId="0" xfId="0" applyFont="1" applyAlignment="1">
      <alignment wrapText="1"/>
    </xf>
    <xf numFmtId="0" fontId="10" fillId="2" borderId="1" xfId="0" applyFont="1" applyFill="1" applyBorder="1" applyAlignment="1">
      <alignment horizontal="center"/>
    </xf>
    <xf numFmtId="164" fontId="10" fillId="0" borderId="1" xfId="1" applyNumberFormat="1" applyFont="1" applyBorder="1"/>
    <xf numFmtId="164" fontId="11" fillId="2" borderId="1" xfId="1" applyNumberFormat="1" applyFont="1" applyFill="1" applyBorder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164" fontId="10" fillId="0" borderId="1" xfId="0" applyNumberFormat="1" applyFont="1" applyBorder="1"/>
    <xf numFmtId="9" fontId="0" fillId="0" borderId="0" xfId="0" applyNumberFormat="1" applyFont="1"/>
    <xf numFmtId="166" fontId="0" fillId="0" borderId="0" xfId="0" applyNumberFormat="1" applyFont="1"/>
    <xf numFmtId="0" fontId="0" fillId="0" borderId="0" xfId="0" applyFont="1"/>
    <xf numFmtId="165" fontId="0" fillId="0" borderId="0" xfId="0" applyNumberFormat="1" applyFont="1"/>
    <xf numFmtId="43" fontId="6" fillId="0" borderId="0" xfId="1" applyFont="1"/>
    <xf numFmtId="0" fontId="13" fillId="0" borderId="0" xfId="0" applyFont="1"/>
    <xf numFmtId="0" fontId="14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44" fontId="13" fillId="0" borderId="0" xfId="2" applyFont="1"/>
    <xf numFmtId="0" fontId="18" fillId="0" borderId="0" xfId="0" applyFont="1"/>
    <xf numFmtId="0" fontId="13" fillId="3" borderId="0" xfId="0" applyFont="1" applyFill="1" applyBorder="1"/>
    <xf numFmtId="0" fontId="13" fillId="0" borderId="0" xfId="0" applyFont="1" applyBorder="1"/>
    <xf numFmtId="0" fontId="15" fillId="3" borderId="0" xfId="0" applyFont="1" applyFill="1" applyBorder="1"/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Fill="1" applyBorder="1"/>
    <xf numFmtId="0" fontId="19" fillId="0" borderId="0" xfId="0" applyFont="1" applyBorder="1" applyAlignment="1">
      <alignment horizontal="left"/>
    </xf>
    <xf numFmtId="44" fontId="19" fillId="0" borderId="0" xfId="0" applyNumberFormat="1" applyFont="1" applyBorder="1" applyAlignment="1">
      <alignment horizontal="left"/>
    </xf>
    <xf numFmtId="43" fontId="13" fillId="0" borderId="0" xfId="0" applyNumberFormat="1" applyFont="1" applyBorder="1"/>
    <xf numFmtId="0" fontId="13" fillId="0" borderId="0" xfId="0" applyFont="1" applyAlignment="1">
      <alignment horizontal="left"/>
    </xf>
    <xf numFmtId="44" fontId="13" fillId="0" borderId="0" xfId="2" applyFont="1" applyAlignment="1">
      <alignment horizontal="left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44" fontId="19" fillId="0" borderId="0" xfId="0" applyNumberFormat="1" applyFont="1" applyAlignment="1">
      <alignment horizontal="left"/>
    </xf>
    <xf numFmtId="0" fontId="19" fillId="3" borderId="0" xfId="0" applyFont="1" applyFill="1" applyBorder="1"/>
    <xf numFmtId="0" fontId="19" fillId="3" borderId="0" xfId="0" applyFont="1" applyFill="1"/>
    <xf numFmtId="0" fontId="19" fillId="0" borderId="0" xfId="0" applyFont="1" applyFill="1" applyBorder="1"/>
    <xf numFmtId="44" fontId="19" fillId="0" borderId="0" xfId="2" applyFont="1"/>
    <xf numFmtId="0" fontId="15" fillId="3" borderId="0" xfId="0" applyFont="1" applyFill="1" applyAlignment="1">
      <alignment horizontal="left"/>
    </xf>
    <xf numFmtId="43" fontId="15" fillId="0" borderId="0" xfId="0" applyNumberFormat="1" applyFont="1" applyBorder="1"/>
    <xf numFmtId="0" fontId="19" fillId="0" borderId="0" xfId="0" applyFont="1"/>
    <xf numFmtId="44" fontId="19" fillId="0" borderId="0" xfId="0" applyNumberFormat="1" applyFont="1"/>
    <xf numFmtId="0" fontId="13" fillId="0" borderId="0" xfId="0" applyFont="1" applyFill="1" applyBorder="1"/>
    <xf numFmtId="44" fontId="15" fillId="0" borderId="0" xfId="2" applyFont="1"/>
    <xf numFmtId="0" fontId="19" fillId="0" borderId="0" xfId="0" applyFont="1" applyFill="1" applyBorder="1" applyAlignment="1">
      <alignment horizontal="left"/>
    </xf>
    <xf numFmtId="44" fontId="19" fillId="0" borderId="0" xfId="0" applyNumberFormat="1" applyFont="1" applyFill="1" applyBorder="1" applyAlignment="1">
      <alignment horizontal="left"/>
    </xf>
    <xf numFmtId="43" fontId="15" fillId="0" borderId="0" xfId="1" applyFont="1"/>
    <xf numFmtId="0" fontId="19" fillId="3" borderId="0" xfId="0" applyFont="1" applyFill="1" applyAlignment="1">
      <alignment wrapText="1"/>
    </xf>
    <xf numFmtId="0" fontId="19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6" fillId="0" borderId="0" xfId="0" applyFont="1"/>
    <xf numFmtId="0" fontId="17" fillId="0" borderId="0" xfId="0" applyFont="1"/>
    <xf numFmtId="0" fontId="13" fillId="2" borderId="2" xfId="0" applyFont="1" applyFill="1" applyBorder="1"/>
    <xf numFmtId="44" fontId="13" fillId="0" borderId="1" xfId="2" applyFont="1" applyBorder="1" applyAlignment="1">
      <alignment horizontal="right"/>
    </xf>
    <xf numFmtId="44" fontId="13" fillId="0" borderId="1" xfId="2" applyFont="1" applyFill="1" applyBorder="1" applyAlignment="1">
      <alignment horizontal="right"/>
    </xf>
    <xf numFmtId="44" fontId="13" fillId="0" borderId="0" xfId="2" applyFont="1" applyFill="1" applyBorder="1"/>
    <xf numFmtId="0" fontId="13" fillId="0" borderId="0" xfId="0" applyFont="1" applyFill="1"/>
    <xf numFmtId="44" fontId="13" fillId="0" borderId="0" xfId="2" applyFont="1" applyFill="1"/>
    <xf numFmtId="0" fontId="13" fillId="3" borderId="5" xfId="0" applyFont="1" applyFill="1" applyBorder="1"/>
    <xf numFmtId="44" fontId="13" fillId="3" borderId="5" xfId="2" applyFont="1" applyFill="1" applyBorder="1" applyAlignment="1">
      <alignment horizontal="left"/>
    </xf>
    <xf numFmtId="0" fontId="13" fillId="3" borderId="5" xfId="0" applyFont="1" applyFill="1" applyBorder="1" applyAlignment="1">
      <alignment horizontal="left"/>
    </xf>
    <xf numFmtId="0" fontId="13" fillId="3" borderId="6" xfId="0" applyFont="1" applyFill="1" applyBorder="1"/>
    <xf numFmtId="44" fontId="13" fillId="3" borderId="6" xfId="2" applyFont="1" applyFill="1" applyBorder="1" applyAlignment="1">
      <alignment horizontal="left"/>
    </xf>
    <xf numFmtId="0" fontId="13" fillId="3" borderId="6" xfId="0" applyFont="1" applyFill="1" applyBorder="1" applyAlignment="1">
      <alignment horizontal="left"/>
    </xf>
    <xf numFmtId="167" fontId="13" fillId="0" borderId="1" xfId="2" applyNumberFormat="1" applyFont="1" applyBorder="1"/>
    <xf numFmtId="167" fontId="13" fillId="0" borderId="1" xfId="2" applyNumberFormat="1" applyFont="1" applyFill="1" applyBorder="1"/>
    <xf numFmtId="167" fontId="13" fillId="4" borderId="1" xfId="2" applyNumberFormat="1" applyFont="1" applyFill="1" applyBorder="1"/>
    <xf numFmtId="0" fontId="13" fillId="0" borderId="0" xfId="0" applyFont="1" applyFill="1" applyBorder="1" applyAlignment="1">
      <alignment horizontal="left"/>
    </xf>
    <xf numFmtId="164" fontId="13" fillId="0" borderId="0" xfId="0" applyNumberFormat="1" applyFont="1"/>
    <xf numFmtId="166" fontId="6" fillId="0" borderId="0" xfId="0" applyNumberFormat="1" applyFont="1"/>
    <xf numFmtId="167" fontId="13" fillId="0" borderId="0" xfId="2" applyNumberFormat="1" applyFont="1"/>
    <xf numFmtId="49" fontId="2" fillId="0" borderId="0" xfId="0" applyNumberFormat="1" applyFont="1" applyAlignment="1">
      <alignment horizontal="left"/>
    </xf>
    <xf numFmtId="44" fontId="13" fillId="0" borderId="0" xfId="2" applyFont="1" applyBorder="1" applyAlignment="1">
      <alignment horizontal="right"/>
    </xf>
    <xf numFmtId="44" fontId="13" fillId="0" borderId="0" xfId="2" applyNumberFormat="1" applyFont="1"/>
    <xf numFmtId="9" fontId="13" fillId="0" borderId="0" xfId="3" applyFont="1"/>
    <xf numFmtId="44" fontId="13" fillId="0" borderId="1" xfId="2" applyFont="1" applyBorder="1"/>
    <xf numFmtId="44" fontId="13" fillId="0" borderId="1" xfId="2" applyFont="1" applyFill="1" applyBorder="1"/>
    <xf numFmtId="44" fontId="19" fillId="4" borderId="0" xfId="2" applyFont="1" applyFill="1"/>
    <xf numFmtId="164" fontId="2" fillId="4" borderId="1" xfId="1" applyNumberFormat="1" applyFont="1" applyFill="1" applyBorder="1"/>
    <xf numFmtId="3" fontId="0" fillId="4" borderId="2" xfId="0" applyNumberFormat="1" applyFill="1" applyBorder="1"/>
    <xf numFmtId="44" fontId="0" fillId="4" borderId="2" xfId="2" applyFont="1" applyFill="1" applyBorder="1"/>
    <xf numFmtId="164" fontId="10" fillId="4" borderId="1" xfId="1" applyNumberFormat="1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4" fontId="7" fillId="0" borderId="3" xfId="0" applyNumberFormat="1" applyFont="1" applyBorder="1" applyAlignment="1">
      <alignment horizontal="left"/>
    </xf>
    <xf numFmtId="0" fontId="0" fillId="0" borderId="3" xfId="0" applyBorder="1" applyAlignment="1"/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13" fillId="2" borderId="2" xfId="0" applyFont="1" applyFill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zoomScale="200" zoomScaleNormal="200" workbookViewId="0">
      <selection activeCell="N20" sqref="N20"/>
    </sheetView>
  </sheetViews>
  <sheetFormatPr baseColWidth="10" defaultColWidth="9.1640625" defaultRowHeight="16"/>
  <cols>
    <col min="1" max="1" width="13.83203125" style="30" customWidth="1"/>
    <col min="2" max="3" width="8.83203125" style="30" customWidth="1"/>
    <col min="4" max="4" width="8.5" style="30" customWidth="1"/>
    <col min="5" max="6" width="8.83203125" style="30" customWidth="1"/>
    <col min="7" max="8" width="8.6640625" style="30" customWidth="1"/>
    <col min="9" max="9" width="9.5" style="30" customWidth="1"/>
    <col min="10" max="16384" width="9.1640625" style="30"/>
  </cols>
  <sheetData>
    <row r="1" spans="1:9">
      <c r="A1" s="124" t="s">
        <v>29</v>
      </c>
      <c r="B1" s="124"/>
      <c r="C1" s="124"/>
      <c r="D1" s="124"/>
      <c r="E1" s="124"/>
      <c r="F1" s="124"/>
      <c r="G1" s="124"/>
      <c r="H1" s="124"/>
      <c r="I1" s="124"/>
    </row>
    <row r="2" spans="1:9">
      <c r="A2" s="124" t="s">
        <v>61</v>
      </c>
      <c r="B2" s="124"/>
      <c r="C2" s="124"/>
      <c r="D2" s="124"/>
      <c r="E2" s="124"/>
      <c r="F2" s="124"/>
      <c r="G2" s="124"/>
      <c r="H2" s="124"/>
      <c r="I2" s="124"/>
    </row>
    <row r="3" spans="1:9">
      <c r="A3" s="125" t="s">
        <v>127</v>
      </c>
      <c r="B3" s="125"/>
      <c r="C3" s="125"/>
      <c r="D3" s="125"/>
      <c r="E3" s="125"/>
      <c r="F3" s="125"/>
      <c r="G3" s="125"/>
      <c r="H3" s="125"/>
      <c r="I3" s="125"/>
    </row>
    <row r="4" spans="1:9">
      <c r="A4" s="31" t="s">
        <v>23</v>
      </c>
      <c r="B4" s="32">
        <v>43223</v>
      </c>
      <c r="C4" s="33"/>
      <c r="D4" s="34"/>
      <c r="E4" s="34"/>
      <c r="F4" s="34"/>
      <c r="G4" s="34"/>
    </row>
    <row r="5" spans="1:9">
      <c r="A5" s="34"/>
      <c r="B5" s="34"/>
      <c r="C5" s="34"/>
      <c r="D5" s="34"/>
      <c r="E5" s="34"/>
      <c r="F5" s="34"/>
      <c r="G5" s="34"/>
    </row>
    <row r="6" spans="1:9" s="36" customFormat="1">
      <c r="A6" s="35" t="s">
        <v>58</v>
      </c>
      <c r="B6" s="123">
        <v>53500</v>
      </c>
    </row>
    <row r="7" spans="1:9" s="36" customFormat="1">
      <c r="A7" s="37" t="s">
        <v>48</v>
      </c>
      <c r="B7" s="37"/>
      <c r="C7" s="38">
        <v>800</v>
      </c>
      <c r="D7" s="37">
        <v>900</v>
      </c>
      <c r="E7" s="37">
        <v>1000</v>
      </c>
      <c r="F7" s="37">
        <v>1100</v>
      </c>
      <c r="G7" s="37">
        <v>1200</v>
      </c>
      <c r="H7" s="37">
        <v>800</v>
      </c>
      <c r="I7" s="37">
        <v>800</v>
      </c>
    </row>
    <row r="8" spans="1:9" s="36" customFormat="1">
      <c r="A8" s="39"/>
      <c r="B8" s="39"/>
      <c r="C8" s="40"/>
      <c r="H8" s="36" t="s">
        <v>138</v>
      </c>
      <c r="I8" s="36" t="s">
        <v>139</v>
      </c>
    </row>
    <row r="9" spans="1:9" s="45" customFormat="1" ht="64">
      <c r="A9" s="49"/>
      <c r="B9" s="50" t="s">
        <v>54</v>
      </c>
      <c r="C9" s="50" t="s">
        <v>55</v>
      </c>
      <c r="D9" s="50" t="s">
        <v>56</v>
      </c>
      <c r="E9" s="50" t="s">
        <v>57</v>
      </c>
      <c r="F9" s="50" t="s">
        <v>59</v>
      </c>
      <c r="G9" s="50" t="s">
        <v>53</v>
      </c>
      <c r="H9" s="50" t="s">
        <v>87</v>
      </c>
      <c r="I9" s="50" t="s">
        <v>137</v>
      </c>
    </row>
    <row r="10" spans="1:9" s="36" customFormat="1">
      <c r="A10" s="46"/>
      <c r="B10" s="46" t="s">
        <v>43</v>
      </c>
      <c r="C10" s="46" t="s">
        <v>44</v>
      </c>
      <c r="D10" s="46" t="s">
        <v>45</v>
      </c>
      <c r="E10" s="46" t="s">
        <v>46</v>
      </c>
      <c r="F10" s="46" t="s">
        <v>47</v>
      </c>
      <c r="G10" s="46" t="s">
        <v>50</v>
      </c>
      <c r="H10" s="46" t="s">
        <v>32</v>
      </c>
      <c r="I10" s="46" t="s">
        <v>69</v>
      </c>
    </row>
    <row r="11" spans="1:9" s="36" customFormat="1">
      <c r="A11" s="46">
        <v>1</v>
      </c>
      <c r="B11" s="47">
        <f>B6</f>
        <v>53500</v>
      </c>
      <c r="C11" s="47">
        <f>B11+$C$7</f>
        <v>54300</v>
      </c>
      <c r="D11" s="47">
        <f>C11+$D$7</f>
        <v>55200</v>
      </c>
      <c r="E11" s="47">
        <f>D11+$E$7</f>
        <v>56200</v>
      </c>
      <c r="F11" s="47">
        <f>E11+$F$7</f>
        <v>57300</v>
      </c>
      <c r="G11" s="47">
        <f>F11+$G$7</f>
        <v>58500</v>
      </c>
      <c r="H11" s="51">
        <f>+G11+1000</f>
        <v>59500</v>
      </c>
      <c r="I11" s="51">
        <f>+H11+5000</f>
        <v>64500</v>
      </c>
    </row>
    <row r="12" spans="1:9" s="36" customFormat="1">
      <c r="A12" s="46">
        <v>2</v>
      </c>
      <c r="B12" s="47">
        <f t="shared" ref="B12:G27" si="0">B11+$C$7</f>
        <v>54300</v>
      </c>
      <c r="C12" s="47">
        <f t="shared" si="0"/>
        <v>55100</v>
      </c>
      <c r="D12" s="47">
        <f t="shared" si="0"/>
        <v>56000</v>
      </c>
      <c r="E12" s="47">
        <f t="shared" si="0"/>
        <v>57000</v>
      </c>
      <c r="F12" s="47">
        <f t="shared" si="0"/>
        <v>58100</v>
      </c>
      <c r="G12" s="47">
        <f t="shared" si="0"/>
        <v>59300</v>
      </c>
      <c r="H12" s="51">
        <f>+H11+$H$7</f>
        <v>60300</v>
      </c>
      <c r="I12" s="51">
        <f>+I11+$I$7</f>
        <v>65300</v>
      </c>
    </row>
    <row r="13" spans="1:9" s="36" customFormat="1">
      <c r="A13" s="46">
        <v>3</v>
      </c>
      <c r="B13" s="47">
        <f t="shared" si="0"/>
        <v>55100</v>
      </c>
      <c r="C13" s="47">
        <f t="shared" si="0"/>
        <v>55900</v>
      </c>
      <c r="D13" s="47">
        <f t="shared" si="0"/>
        <v>56800</v>
      </c>
      <c r="E13" s="47">
        <f t="shared" si="0"/>
        <v>57800</v>
      </c>
      <c r="F13" s="47">
        <f t="shared" si="0"/>
        <v>58900</v>
      </c>
      <c r="G13" s="47">
        <f t="shared" si="0"/>
        <v>60100</v>
      </c>
      <c r="H13" s="51">
        <f t="shared" ref="H13:H35" si="1">+H12+$H$7</f>
        <v>61100</v>
      </c>
      <c r="I13" s="51">
        <f t="shared" ref="I13:I35" si="2">+I12+$I$7</f>
        <v>66100</v>
      </c>
    </row>
    <row r="14" spans="1:9" s="36" customFormat="1">
      <c r="A14" s="46">
        <v>4</v>
      </c>
      <c r="B14" s="47">
        <f t="shared" si="0"/>
        <v>55900</v>
      </c>
      <c r="C14" s="47">
        <f t="shared" si="0"/>
        <v>56700</v>
      </c>
      <c r="D14" s="47">
        <f t="shared" si="0"/>
        <v>57600</v>
      </c>
      <c r="E14" s="47">
        <f t="shared" si="0"/>
        <v>58600</v>
      </c>
      <c r="F14" s="47">
        <f t="shared" si="0"/>
        <v>59700</v>
      </c>
      <c r="G14" s="47">
        <f t="shared" si="0"/>
        <v>60900</v>
      </c>
      <c r="H14" s="51">
        <f t="shared" si="1"/>
        <v>61900</v>
      </c>
      <c r="I14" s="51">
        <f t="shared" si="2"/>
        <v>66900</v>
      </c>
    </row>
    <row r="15" spans="1:9" s="36" customFormat="1">
      <c r="A15" s="46">
        <v>5</v>
      </c>
      <c r="B15" s="47">
        <f t="shared" si="0"/>
        <v>56700</v>
      </c>
      <c r="C15" s="47">
        <f t="shared" si="0"/>
        <v>57500</v>
      </c>
      <c r="D15" s="47">
        <f t="shared" si="0"/>
        <v>58400</v>
      </c>
      <c r="E15" s="47">
        <f t="shared" si="0"/>
        <v>59400</v>
      </c>
      <c r="F15" s="47">
        <f t="shared" si="0"/>
        <v>60500</v>
      </c>
      <c r="G15" s="47">
        <f t="shared" si="0"/>
        <v>61700</v>
      </c>
      <c r="H15" s="51">
        <f t="shared" si="1"/>
        <v>62700</v>
      </c>
      <c r="I15" s="51">
        <f t="shared" si="2"/>
        <v>67700</v>
      </c>
    </row>
    <row r="16" spans="1:9" s="36" customFormat="1">
      <c r="A16" s="46">
        <v>6</v>
      </c>
      <c r="B16" s="47">
        <f t="shared" si="0"/>
        <v>57500</v>
      </c>
      <c r="C16" s="47">
        <f t="shared" si="0"/>
        <v>58300</v>
      </c>
      <c r="D16" s="47">
        <f t="shared" si="0"/>
        <v>59200</v>
      </c>
      <c r="E16" s="47">
        <f t="shared" si="0"/>
        <v>60200</v>
      </c>
      <c r="F16" s="47">
        <f t="shared" si="0"/>
        <v>61300</v>
      </c>
      <c r="G16" s="47">
        <f t="shared" si="0"/>
        <v>62500</v>
      </c>
      <c r="H16" s="51">
        <f t="shared" si="1"/>
        <v>63500</v>
      </c>
      <c r="I16" s="51">
        <f t="shared" si="2"/>
        <v>68500</v>
      </c>
    </row>
    <row r="17" spans="1:9" s="36" customFormat="1">
      <c r="A17" s="46">
        <v>7</v>
      </c>
      <c r="B17" s="47">
        <f t="shared" si="0"/>
        <v>58300</v>
      </c>
      <c r="C17" s="47">
        <f t="shared" si="0"/>
        <v>59100</v>
      </c>
      <c r="D17" s="47">
        <f t="shared" si="0"/>
        <v>60000</v>
      </c>
      <c r="E17" s="47">
        <f t="shared" si="0"/>
        <v>61000</v>
      </c>
      <c r="F17" s="47">
        <f t="shared" si="0"/>
        <v>62100</v>
      </c>
      <c r="G17" s="47">
        <f t="shared" si="0"/>
        <v>63300</v>
      </c>
      <c r="H17" s="51">
        <f t="shared" si="1"/>
        <v>64300</v>
      </c>
      <c r="I17" s="51">
        <f t="shared" si="2"/>
        <v>69300</v>
      </c>
    </row>
    <row r="18" spans="1:9" s="36" customFormat="1">
      <c r="A18" s="46">
        <v>8</v>
      </c>
      <c r="B18" s="47">
        <f t="shared" si="0"/>
        <v>59100</v>
      </c>
      <c r="C18" s="47">
        <f t="shared" si="0"/>
        <v>59900</v>
      </c>
      <c r="D18" s="47">
        <f t="shared" si="0"/>
        <v>60800</v>
      </c>
      <c r="E18" s="47">
        <f t="shared" si="0"/>
        <v>61800</v>
      </c>
      <c r="F18" s="47">
        <f t="shared" si="0"/>
        <v>62900</v>
      </c>
      <c r="G18" s="47">
        <f t="shared" si="0"/>
        <v>64100</v>
      </c>
      <c r="H18" s="51">
        <f t="shared" si="1"/>
        <v>65100</v>
      </c>
      <c r="I18" s="51">
        <f t="shared" si="2"/>
        <v>70100</v>
      </c>
    </row>
    <row r="19" spans="1:9" s="36" customFormat="1">
      <c r="A19" s="46">
        <v>9</v>
      </c>
      <c r="B19" s="47">
        <f t="shared" si="0"/>
        <v>59900</v>
      </c>
      <c r="C19" s="47">
        <f t="shared" si="0"/>
        <v>60700</v>
      </c>
      <c r="D19" s="47">
        <f t="shared" si="0"/>
        <v>61600</v>
      </c>
      <c r="E19" s="47">
        <f t="shared" si="0"/>
        <v>62600</v>
      </c>
      <c r="F19" s="47">
        <f t="shared" si="0"/>
        <v>63700</v>
      </c>
      <c r="G19" s="47">
        <f t="shared" si="0"/>
        <v>64900</v>
      </c>
      <c r="H19" s="51">
        <f t="shared" si="1"/>
        <v>65900</v>
      </c>
      <c r="I19" s="51">
        <f t="shared" si="2"/>
        <v>70900</v>
      </c>
    </row>
    <row r="20" spans="1:9" s="36" customFormat="1">
      <c r="A20" s="46">
        <v>10</v>
      </c>
      <c r="B20" s="47">
        <f t="shared" si="0"/>
        <v>60700</v>
      </c>
      <c r="C20" s="47">
        <f t="shared" si="0"/>
        <v>61500</v>
      </c>
      <c r="D20" s="47">
        <f t="shared" si="0"/>
        <v>62400</v>
      </c>
      <c r="E20" s="47">
        <f t="shared" si="0"/>
        <v>63400</v>
      </c>
      <c r="F20" s="47">
        <f t="shared" si="0"/>
        <v>64500</v>
      </c>
      <c r="G20" s="47">
        <f t="shared" si="0"/>
        <v>65700</v>
      </c>
      <c r="H20" s="51">
        <f t="shared" si="1"/>
        <v>66700</v>
      </c>
      <c r="I20" s="51">
        <f t="shared" si="2"/>
        <v>71700</v>
      </c>
    </row>
    <row r="21" spans="1:9" s="36" customFormat="1">
      <c r="A21" s="46">
        <v>11</v>
      </c>
      <c r="B21" s="41"/>
      <c r="C21" s="47">
        <f t="shared" si="0"/>
        <v>62300</v>
      </c>
      <c r="D21" s="47">
        <f t="shared" si="0"/>
        <v>63200</v>
      </c>
      <c r="E21" s="47">
        <f t="shared" si="0"/>
        <v>64200</v>
      </c>
      <c r="F21" s="47">
        <f t="shared" si="0"/>
        <v>65300</v>
      </c>
      <c r="G21" s="47">
        <f t="shared" si="0"/>
        <v>66500</v>
      </c>
      <c r="H21" s="51">
        <f t="shared" si="1"/>
        <v>67500</v>
      </c>
      <c r="I21" s="51">
        <f t="shared" si="2"/>
        <v>72500</v>
      </c>
    </row>
    <row r="22" spans="1:9" s="36" customFormat="1">
      <c r="A22" s="46">
        <v>12</v>
      </c>
      <c r="B22" s="41"/>
      <c r="C22" s="47">
        <f t="shared" si="0"/>
        <v>63100</v>
      </c>
      <c r="D22" s="47">
        <f t="shared" si="0"/>
        <v>64000</v>
      </c>
      <c r="E22" s="47">
        <f t="shared" si="0"/>
        <v>65000</v>
      </c>
      <c r="F22" s="47">
        <f t="shared" si="0"/>
        <v>66100</v>
      </c>
      <c r="G22" s="47">
        <f t="shared" si="0"/>
        <v>67300</v>
      </c>
      <c r="H22" s="51">
        <f t="shared" si="1"/>
        <v>68300</v>
      </c>
      <c r="I22" s="51">
        <f t="shared" si="2"/>
        <v>73300</v>
      </c>
    </row>
    <row r="23" spans="1:9" s="36" customFormat="1">
      <c r="A23" s="46">
        <v>13</v>
      </c>
      <c r="B23" s="41"/>
      <c r="C23" s="41"/>
      <c r="D23" s="47">
        <f t="shared" si="0"/>
        <v>64800</v>
      </c>
      <c r="E23" s="47">
        <f t="shared" si="0"/>
        <v>65800</v>
      </c>
      <c r="F23" s="47">
        <f t="shared" si="0"/>
        <v>66900</v>
      </c>
      <c r="G23" s="47">
        <f t="shared" si="0"/>
        <v>68100</v>
      </c>
      <c r="H23" s="51">
        <f t="shared" si="1"/>
        <v>69100</v>
      </c>
      <c r="I23" s="51">
        <f t="shared" si="2"/>
        <v>74100</v>
      </c>
    </row>
    <row r="24" spans="1:9" s="36" customFormat="1">
      <c r="A24" s="46">
        <v>14</v>
      </c>
      <c r="B24" s="41"/>
      <c r="C24" s="41"/>
      <c r="D24" s="47">
        <f t="shared" si="0"/>
        <v>65600</v>
      </c>
      <c r="E24" s="47">
        <f t="shared" si="0"/>
        <v>66600</v>
      </c>
      <c r="F24" s="47">
        <f t="shared" si="0"/>
        <v>67700</v>
      </c>
      <c r="G24" s="47">
        <f t="shared" si="0"/>
        <v>68900</v>
      </c>
      <c r="H24" s="51">
        <f t="shared" si="1"/>
        <v>69900</v>
      </c>
      <c r="I24" s="51">
        <f t="shared" si="2"/>
        <v>74900</v>
      </c>
    </row>
    <row r="25" spans="1:9" s="36" customFormat="1">
      <c r="A25" s="46">
        <v>15</v>
      </c>
      <c r="B25" s="41"/>
      <c r="C25" s="41"/>
      <c r="D25" s="47">
        <f t="shared" si="0"/>
        <v>66400</v>
      </c>
      <c r="E25" s="47">
        <f t="shared" si="0"/>
        <v>67400</v>
      </c>
      <c r="F25" s="47">
        <f t="shared" si="0"/>
        <v>68500</v>
      </c>
      <c r="G25" s="47">
        <f t="shared" si="0"/>
        <v>69700</v>
      </c>
      <c r="H25" s="51">
        <f t="shared" si="1"/>
        <v>70700</v>
      </c>
      <c r="I25" s="51">
        <f t="shared" si="2"/>
        <v>75700</v>
      </c>
    </row>
    <row r="26" spans="1:9" s="36" customFormat="1">
      <c r="A26" s="46">
        <v>16</v>
      </c>
      <c r="B26" s="41"/>
      <c r="C26" s="41"/>
      <c r="D26" s="47">
        <f t="shared" si="0"/>
        <v>67200</v>
      </c>
      <c r="E26" s="47">
        <f t="shared" si="0"/>
        <v>68200</v>
      </c>
      <c r="F26" s="47">
        <f t="shared" si="0"/>
        <v>69300</v>
      </c>
      <c r="G26" s="47">
        <f t="shared" si="0"/>
        <v>70500</v>
      </c>
      <c r="H26" s="51">
        <f t="shared" si="1"/>
        <v>71500</v>
      </c>
      <c r="I26" s="51">
        <f t="shared" si="2"/>
        <v>76500</v>
      </c>
    </row>
    <row r="27" spans="1:9" s="36" customFormat="1">
      <c r="A27" s="46">
        <v>17</v>
      </c>
      <c r="B27" s="41"/>
      <c r="C27" s="41"/>
      <c r="D27" s="47">
        <f t="shared" si="0"/>
        <v>68000</v>
      </c>
      <c r="E27" s="47">
        <f t="shared" si="0"/>
        <v>69000</v>
      </c>
      <c r="F27" s="47">
        <f t="shared" si="0"/>
        <v>70100</v>
      </c>
      <c r="G27" s="47">
        <f t="shared" si="0"/>
        <v>71300</v>
      </c>
      <c r="H27" s="51">
        <f t="shared" si="1"/>
        <v>72300</v>
      </c>
      <c r="I27" s="51">
        <f t="shared" si="2"/>
        <v>77300</v>
      </c>
    </row>
    <row r="28" spans="1:9" s="36" customFormat="1">
      <c r="A28" s="46">
        <v>18</v>
      </c>
      <c r="B28" s="41"/>
      <c r="C28" s="41"/>
      <c r="D28" s="47">
        <f t="shared" ref="D28:G35" si="3">D27+$C$7</f>
        <v>68800</v>
      </c>
      <c r="E28" s="47">
        <f t="shared" si="3"/>
        <v>69800</v>
      </c>
      <c r="F28" s="47">
        <f t="shared" si="3"/>
        <v>70900</v>
      </c>
      <c r="G28" s="47">
        <f t="shared" si="3"/>
        <v>72100</v>
      </c>
      <c r="H28" s="51">
        <f t="shared" si="1"/>
        <v>73100</v>
      </c>
      <c r="I28" s="51">
        <f t="shared" si="2"/>
        <v>78100</v>
      </c>
    </row>
    <row r="29" spans="1:9" s="36" customFormat="1">
      <c r="A29" s="46">
        <v>19</v>
      </c>
      <c r="B29" s="41"/>
      <c r="C29" s="41"/>
      <c r="D29" s="47">
        <f t="shared" si="3"/>
        <v>69600</v>
      </c>
      <c r="E29" s="47">
        <f t="shared" si="3"/>
        <v>70600</v>
      </c>
      <c r="F29" s="47">
        <f t="shared" si="3"/>
        <v>71700</v>
      </c>
      <c r="G29" s="47">
        <f t="shared" si="3"/>
        <v>72900</v>
      </c>
      <c r="H29" s="51">
        <f t="shared" si="1"/>
        <v>73900</v>
      </c>
      <c r="I29" s="51">
        <f t="shared" si="2"/>
        <v>78900</v>
      </c>
    </row>
    <row r="30" spans="1:9" s="36" customFormat="1">
      <c r="A30" s="46">
        <v>20</v>
      </c>
      <c r="B30" s="41"/>
      <c r="C30" s="41"/>
      <c r="D30" s="47">
        <f t="shared" si="3"/>
        <v>70400</v>
      </c>
      <c r="E30" s="47">
        <f t="shared" si="3"/>
        <v>71400</v>
      </c>
      <c r="F30" s="47">
        <f t="shared" si="3"/>
        <v>72500</v>
      </c>
      <c r="G30" s="47">
        <f t="shared" si="3"/>
        <v>73700</v>
      </c>
      <c r="H30" s="51">
        <f t="shared" si="1"/>
        <v>74700</v>
      </c>
      <c r="I30" s="51">
        <f t="shared" si="2"/>
        <v>79700</v>
      </c>
    </row>
    <row r="31" spans="1:9" s="36" customFormat="1">
      <c r="A31" s="46">
        <v>21</v>
      </c>
      <c r="B31" s="41"/>
      <c r="C31" s="41"/>
      <c r="D31" s="48">
        <f t="shared" si="3"/>
        <v>71200</v>
      </c>
      <c r="E31" s="47">
        <f t="shared" si="3"/>
        <v>72200</v>
      </c>
      <c r="F31" s="47">
        <f t="shared" si="3"/>
        <v>73300</v>
      </c>
      <c r="G31" s="47">
        <f t="shared" si="3"/>
        <v>74500</v>
      </c>
      <c r="H31" s="51">
        <f t="shared" si="1"/>
        <v>75500</v>
      </c>
      <c r="I31" s="51">
        <f t="shared" si="2"/>
        <v>80500</v>
      </c>
    </row>
    <row r="32" spans="1:9" s="36" customFormat="1">
      <c r="A32" s="46">
        <v>22</v>
      </c>
      <c r="B32" s="41"/>
      <c r="C32" s="41"/>
      <c r="D32" s="48">
        <f t="shared" si="3"/>
        <v>72000</v>
      </c>
      <c r="E32" s="47">
        <f t="shared" si="3"/>
        <v>73000</v>
      </c>
      <c r="F32" s="47">
        <f t="shared" si="3"/>
        <v>74100</v>
      </c>
      <c r="G32" s="47">
        <f t="shared" si="3"/>
        <v>75300</v>
      </c>
      <c r="H32" s="51">
        <f t="shared" si="1"/>
        <v>76300</v>
      </c>
      <c r="I32" s="51">
        <f t="shared" si="2"/>
        <v>81300</v>
      </c>
    </row>
    <row r="33" spans="1:9" s="36" customFormat="1">
      <c r="A33" s="46">
        <v>23</v>
      </c>
      <c r="B33" s="41"/>
      <c r="C33" s="41"/>
      <c r="D33" s="48">
        <f t="shared" si="3"/>
        <v>72800</v>
      </c>
      <c r="E33" s="47">
        <f t="shared" si="3"/>
        <v>73800</v>
      </c>
      <c r="F33" s="47">
        <f t="shared" si="3"/>
        <v>74900</v>
      </c>
      <c r="G33" s="47">
        <f t="shared" si="3"/>
        <v>76100</v>
      </c>
      <c r="H33" s="51">
        <f t="shared" si="1"/>
        <v>77100</v>
      </c>
      <c r="I33" s="51">
        <f t="shared" si="2"/>
        <v>82100</v>
      </c>
    </row>
    <row r="34" spans="1:9" s="36" customFormat="1">
      <c r="A34" s="46">
        <v>24</v>
      </c>
      <c r="B34" s="41"/>
      <c r="C34" s="41"/>
      <c r="D34" s="48">
        <f t="shared" si="3"/>
        <v>73600</v>
      </c>
      <c r="E34" s="48">
        <f t="shared" si="3"/>
        <v>74600</v>
      </c>
      <c r="F34" s="47">
        <f t="shared" si="3"/>
        <v>75700</v>
      </c>
      <c r="G34" s="47">
        <f t="shared" si="3"/>
        <v>76900</v>
      </c>
      <c r="H34" s="51">
        <f t="shared" si="1"/>
        <v>77900</v>
      </c>
      <c r="I34" s="51">
        <f t="shared" si="2"/>
        <v>82900</v>
      </c>
    </row>
    <row r="35" spans="1:9" s="36" customFormat="1">
      <c r="A35" s="46">
        <v>25</v>
      </c>
      <c r="B35" s="41"/>
      <c r="C35" s="41"/>
      <c r="D35" s="48">
        <f t="shared" si="3"/>
        <v>74400</v>
      </c>
      <c r="E35" s="48">
        <f t="shared" si="3"/>
        <v>75400</v>
      </c>
      <c r="F35" s="47">
        <f t="shared" si="3"/>
        <v>76500</v>
      </c>
      <c r="G35" s="47">
        <f t="shared" si="3"/>
        <v>77700</v>
      </c>
      <c r="H35" s="51">
        <f t="shared" si="1"/>
        <v>78700</v>
      </c>
      <c r="I35" s="51">
        <f t="shared" si="2"/>
        <v>83700</v>
      </c>
    </row>
    <row r="37" spans="1:9">
      <c r="A37" s="30" t="s">
        <v>86</v>
      </c>
    </row>
    <row r="39" spans="1:9">
      <c r="A39" s="54"/>
    </row>
  </sheetData>
  <mergeCells count="3">
    <mergeCell ref="A1:I1"/>
    <mergeCell ref="A2:I2"/>
    <mergeCell ref="A3:I3"/>
  </mergeCells>
  <phoneticPr fontId="3" type="noConversion"/>
  <pageMargins left="0.75" right="0.75" top="1" bottom="1" header="0.5" footer="0.5"/>
  <pageSetup scale="9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1"/>
  <sheetViews>
    <sheetView topLeftCell="A21" zoomScale="132" zoomScaleNormal="132" workbookViewId="0">
      <selection activeCell="H73" sqref="H73"/>
    </sheetView>
  </sheetViews>
  <sheetFormatPr baseColWidth="10" defaultColWidth="8.83203125" defaultRowHeight="13"/>
  <cols>
    <col min="2" max="2" width="11.1640625" style="7" bestFit="1" customWidth="1"/>
    <col min="3" max="3" width="10.33203125" style="8" bestFit="1" customWidth="1"/>
    <col min="6" max="6" width="11.33203125" style="9" bestFit="1" customWidth="1"/>
    <col min="7" max="7" width="12.33203125" style="10" customWidth="1"/>
    <col min="8" max="8" width="11.33203125" bestFit="1" customWidth="1"/>
  </cols>
  <sheetData>
    <row r="1" spans="1:10" s="1" customFormat="1">
      <c r="A1" s="126" t="s">
        <v>29</v>
      </c>
      <c r="B1" s="126"/>
      <c r="C1" s="126"/>
      <c r="D1" s="126"/>
      <c r="E1" s="126"/>
      <c r="F1" s="126"/>
      <c r="G1" s="126"/>
      <c r="H1" s="126"/>
      <c r="I1" s="126"/>
      <c r="J1" s="6"/>
    </row>
    <row r="2" spans="1:10" s="1" customFormat="1">
      <c r="A2" s="126" t="s">
        <v>66</v>
      </c>
      <c r="B2" s="126"/>
      <c r="C2" s="126"/>
      <c r="D2" s="126"/>
      <c r="E2" s="126"/>
      <c r="F2" s="126"/>
      <c r="G2" s="126"/>
      <c r="H2" s="126"/>
      <c r="I2" s="126"/>
      <c r="J2" s="6"/>
    </row>
    <row r="3" spans="1:10" s="1" customFormat="1">
      <c r="A3" s="127" t="str">
        <f>'Certified  Scale'!A3:I3</f>
        <v>Fiscal Year 2018-2019</v>
      </c>
      <c r="B3" s="127"/>
      <c r="C3" s="127"/>
      <c r="D3" s="127"/>
      <c r="E3" s="127"/>
      <c r="F3" s="127"/>
      <c r="G3" s="127"/>
      <c r="H3" s="127"/>
      <c r="I3" s="127"/>
      <c r="J3" s="6"/>
    </row>
    <row r="4" spans="1:10">
      <c r="A4" s="24" t="s">
        <v>23</v>
      </c>
      <c r="B4" s="25">
        <v>43223</v>
      </c>
    </row>
    <row r="5" spans="1:10">
      <c r="A5" s="121" t="s">
        <v>58</v>
      </c>
      <c r="B5" s="122">
        <v>53500</v>
      </c>
    </row>
    <row r="7" spans="1:10">
      <c r="A7" s="1" t="s">
        <v>70</v>
      </c>
    </row>
    <row r="8" spans="1:10">
      <c r="A8" s="1"/>
      <c r="G8" s="43"/>
      <c r="H8" s="44"/>
    </row>
    <row r="9" spans="1:10" s="14" customFormat="1">
      <c r="A9" s="11" t="s">
        <v>3</v>
      </c>
      <c r="B9" s="12" t="s">
        <v>4</v>
      </c>
      <c r="C9" s="13" t="s">
        <v>28</v>
      </c>
      <c r="F9" s="15"/>
      <c r="G9" s="16"/>
    </row>
    <row r="10" spans="1:10">
      <c r="A10" s="26" t="s">
        <v>118</v>
      </c>
      <c r="B10" s="7">
        <v>0.05</v>
      </c>
      <c r="C10" s="27">
        <f>+$B$5*B10</f>
        <v>2675</v>
      </c>
    </row>
    <row r="11" spans="1:10">
      <c r="A11" s="26" t="s">
        <v>119</v>
      </c>
      <c r="B11" s="7">
        <v>0.06</v>
      </c>
      <c r="C11" s="27">
        <f>+$B$5*B11</f>
        <v>3210</v>
      </c>
    </row>
    <row r="12" spans="1:10">
      <c r="A12" s="26" t="s">
        <v>120</v>
      </c>
      <c r="B12" s="7">
        <v>7.0000000000000007E-2</v>
      </c>
      <c r="C12" s="27">
        <f>+$B$5*B12</f>
        <v>3745.0000000000005</v>
      </c>
    </row>
    <row r="13" spans="1:10">
      <c r="A13" s="26" t="s">
        <v>121</v>
      </c>
      <c r="B13" s="7">
        <v>0.08</v>
      </c>
      <c r="C13" s="27">
        <f>+$B$5*B13</f>
        <v>4280</v>
      </c>
    </row>
    <row r="15" spans="1:10">
      <c r="A15" s="1" t="s">
        <v>134</v>
      </c>
    </row>
    <row r="16" spans="1:10">
      <c r="A16" s="1" t="s">
        <v>5</v>
      </c>
    </row>
    <row r="18" spans="1:7" s="14" customFormat="1">
      <c r="A18" s="11" t="s">
        <v>3</v>
      </c>
      <c r="B18" s="12" t="s">
        <v>4</v>
      </c>
      <c r="C18" s="13" t="str">
        <f>C9</f>
        <v>Stipend</v>
      </c>
      <c r="F18" s="15"/>
      <c r="G18" s="16"/>
    </row>
    <row r="19" spans="1:7">
      <c r="A19" s="26" t="s">
        <v>118</v>
      </c>
      <c r="B19" s="7">
        <v>0.08</v>
      </c>
      <c r="C19" s="27">
        <f>B19*$B$5</f>
        <v>4280</v>
      </c>
    </row>
    <row r="20" spans="1:7">
      <c r="A20" s="26" t="s">
        <v>119</v>
      </c>
      <c r="B20" s="7">
        <v>0.09</v>
      </c>
      <c r="C20" s="27">
        <f>B20*$B$5</f>
        <v>4815</v>
      </c>
    </row>
    <row r="21" spans="1:7">
      <c r="A21" s="26" t="s">
        <v>120</v>
      </c>
      <c r="B21" s="7">
        <v>0.1</v>
      </c>
      <c r="C21" s="27">
        <f>B21*$B$5</f>
        <v>5350</v>
      </c>
    </row>
    <row r="22" spans="1:7">
      <c r="A22" s="26" t="s">
        <v>121</v>
      </c>
      <c r="B22" s="7">
        <v>0.11</v>
      </c>
      <c r="C22" s="27">
        <f>B22*$B$5</f>
        <v>5885</v>
      </c>
    </row>
    <row r="24" spans="1:7">
      <c r="A24" s="1" t="s">
        <v>130</v>
      </c>
    </row>
    <row r="25" spans="1:7">
      <c r="A25" s="1" t="s">
        <v>128</v>
      </c>
    </row>
    <row r="27" spans="1:7" s="14" customFormat="1">
      <c r="A27" s="11" t="s">
        <v>3</v>
      </c>
      <c r="B27" s="12" t="s">
        <v>4</v>
      </c>
      <c r="C27" s="13" t="str">
        <f>C18</f>
        <v>Stipend</v>
      </c>
      <c r="F27" s="15"/>
      <c r="G27" s="16"/>
    </row>
    <row r="28" spans="1:7">
      <c r="A28" s="26" t="s">
        <v>118</v>
      </c>
      <c r="B28" s="7">
        <v>0.1</v>
      </c>
      <c r="C28" s="27">
        <f>B28*$B$5</f>
        <v>5350</v>
      </c>
    </row>
    <row r="29" spans="1:7">
      <c r="A29" s="26" t="s">
        <v>119</v>
      </c>
      <c r="B29" s="7">
        <v>0.11</v>
      </c>
      <c r="C29" s="27">
        <f>B29*$B$5</f>
        <v>5885</v>
      </c>
    </row>
    <row r="30" spans="1:7">
      <c r="A30" s="26" t="s">
        <v>120</v>
      </c>
      <c r="B30" s="7">
        <v>0.12</v>
      </c>
      <c r="C30" s="27">
        <f>B30*$B$5</f>
        <v>6420</v>
      </c>
    </row>
    <row r="31" spans="1:7">
      <c r="A31" s="26" t="s">
        <v>121</v>
      </c>
      <c r="B31" s="7">
        <v>0.13</v>
      </c>
      <c r="C31" s="27">
        <f>B31*$B$5</f>
        <v>6955</v>
      </c>
    </row>
    <row r="33" spans="1:7">
      <c r="A33" s="1" t="s">
        <v>123</v>
      </c>
    </row>
    <row r="34" spans="1:7">
      <c r="A34" s="1"/>
    </row>
    <row r="35" spans="1:7" s="14" customFormat="1">
      <c r="A35" s="11" t="s">
        <v>3</v>
      </c>
      <c r="B35" s="17" t="s">
        <v>4</v>
      </c>
      <c r="C35" s="13" t="str">
        <f>C27</f>
        <v>Stipend</v>
      </c>
      <c r="F35" s="15"/>
      <c r="G35" s="16"/>
    </row>
    <row r="36" spans="1:7">
      <c r="A36" s="26" t="s">
        <v>118</v>
      </c>
      <c r="B36" s="7">
        <v>0.14000000000000001</v>
      </c>
      <c r="C36" s="27">
        <f>B36*$B$5</f>
        <v>7490.0000000000009</v>
      </c>
    </row>
    <row r="37" spans="1:7">
      <c r="A37" s="26" t="s">
        <v>119</v>
      </c>
      <c r="B37" s="7">
        <v>0.15</v>
      </c>
      <c r="C37" s="27">
        <f>B37*$B$5</f>
        <v>8025</v>
      </c>
    </row>
    <row r="38" spans="1:7">
      <c r="A38" s="26" t="s">
        <v>120</v>
      </c>
      <c r="B38" s="7">
        <v>0.16</v>
      </c>
      <c r="C38" s="27">
        <f>B38*$B$5</f>
        <v>8560</v>
      </c>
    </row>
    <row r="39" spans="1:7">
      <c r="A39" s="26" t="s">
        <v>121</v>
      </c>
      <c r="B39" s="7">
        <v>0.17</v>
      </c>
      <c r="C39" s="27">
        <f>B39*$B$5</f>
        <v>9095</v>
      </c>
    </row>
    <row r="41" spans="1:7">
      <c r="A41" s="113" t="s">
        <v>115</v>
      </c>
    </row>
    <row r="43" spans="1:7">
      <c r="A43" s="11" t="s">
        <v>3</v>
      </c>
      <c r="B43" s="17" t="s">
        <v>4</v>
      </c>
      <c r="C43" s="13" t="str">
        <f>C35</f>
        <v>Stipend</v>
      </c>
    </row>
    <row r="44" spans="1:7">
      <c r="A44" s="26" t="s">
        <v>118</v>
      </c>
      <c r="B44" s="7">
        <v>0.14000000000000001</v>
      </c>
      <c r="C44" s="27">
        <f>B44*$B$5</f>
        <v>7490.0000000000009</v>
      </c>
    </row>
    <row r="45" spans="1:7">
      <c r="A45" s="26" t="s">
        <v>119</v>
      </c>
      <c r="B45" s="7">
        <v>0.15</v>
      </c>
      <c r="C45" s="27">
        <f>B45*$B$5</f>
        <v>8025</v>
      </c>
    </row>
    <row r="46" spans="1:7">
      <c r="A46" s="26" t="s">
        <v>120</v>
      </c>
      <c r="B46" s="7">
        <v>0.16</v>
      </c>
      <c r="C46" s="27">
        <f>B46*$B$5</f>
        <v>8560</v>
      </c>
    </row>
    <row r="47" spans="1:7">
      <c r="A47" s="26" t="s">
        <v>121</v>
      </c>
      <c r="B47" s="7">
        <v>0.17</v>
      </c>
      <c r="C47" s="27">
        <f>B47*$B$5</f>
        <v>9095</v>
      </c>
    </row>
    <row r="49" spans="1:7">
      <c r="A49" s="113" t="s">
        <v>116</v>
      </c>
    </row>
    <row r="51" spans="1:7">
      <c r="A51" s="11" t="s">
        <v>3</v>
      </c>
      <c r="B51" s="17" t="s">
        <v>4</v>
      </c>
      <c r="C51" s="13" t="str">
        <f>C43</f>
        <v>Stipend</v>
      </c>
    </row>
    <row r="52" spans="1:7">
      <c r="A52" s="26" t="s">
        <v>118</v>
      </c>
      <c r="B52" s="7">
        <v>0.21</v>
      </c>
      <c r="C52" s="27">
        <f>B52*$B$5</f>
        <v>11235</v>
      </c>
    </row>
    <row r="53" spans="1:7">
      <c r="A53" s="26" t="s">
        <v>119</v>
      </c>
      <c r="B53" s="7">
        <v>0.22</v>
      </c>
      <c r="C53" s="27">
        <f>B53*$B$5</f>
        <v>11770</v>
      </c>
    </row>
    <row r="54" spans="1:7">
      <c r="A54" s="26" t="s">
        <v>120</v>
      </c>
      <c r="B54" s="7">
        <v>0.23</v>
      </c>
      <c r="C54" s="27">
        <f>B54*$B$5</f>
        <v>12305</v>
      </c>
    </row>
    <row r="55" spans="1:7">
      <c r="A55" s="26" t="s">
        <v>121</v>
      </c>
      <c r="B55" s="7">
        <v>0.24</v>
      </c>
      <c r="C55" s="27">
        <f>B55*$B$5</f>
        <v>12840</v>
      </c>
    </row>
    <row r="56" spans="1:7">
      <c r="A56" s="26"/>
      <c r="C56" s="27"/>
    </row>
    <row r="57" spans="1:7">
      <c r="A57" s="1" t="s">
        <v>117</v>
      </c>
      <c r="F57" s="18"/>
      <c r="G57" s="19"/>
    </row>
    <row r="58" spans="1:7">
      <c r="A58" s="1"/>
      <c r="F58" s="28" t="s">
        <v>4</v>
      </c>
      <c r="G58" s="29" t="str">
        <f>C35</f>
        <v>Stipend</v>
      </c>
    </row>
    <row r="59" spans="1:7" ht="12" customHeight="1">
      <c r="A59" s="1" t="s">
        <v>6</v>
      </c>
      <c r="F59" s="9">
        <v>0.03</v>
      </c>
      <c r="G59" s="27">
        <f t="shared" ref="G59:G71" si="0">F59*$B$5</f>
        <v>1605</v>
      </c>
    </row>
    <row r="60" spans="1:7">
      <c r="A60" s="1" t="s">
        <v>7</v>
      </c>
      <c r="F60" s="9">
        <v>0.02</v>
      </c>
      <c r="G60" s="27">
        <f t="shared" si="0"/>
        <v>1070</v>
      </c>
    </row>
    <row r="61" spans="1:7">
      <c r="A61" s="1" t="s">
        <v>131</v>
      </c>
      <c r="F61" s="9">
        <v>0.04</v>
      </c>
      <c r="G61" s="27">
        <f>F61*$B$5</f>
        <v>2140</v>
      </c>
    </row>
    <row r="62" spans="1:7">
      <c r="A62" s="1" t="s">
        <v>60</v>
      </c>
      <c r="F62" s="9">
        <v>2.5000000000000001E-2</v>
      </c>
      <c r="G62" s="27">
        <f t="shared" si="0"/>
        <v>1337.5</v>
      </c>
    </row>
    <row r="63" spans="1:7">
      <c r="A63" s="1" t="s">
        <v>8</v>
      </c>
      <c r="F63" s="9">
        <v>0.02</v>
      </c>
      <c r="G63" s="27">
        <f t="shared" si="0"/>
        <v>1070</v>
      </c>
    </row>
    <row r="64" spans="1:7">
      <c r="A64" s="1" t="s">
        <v>9</v>
      </c>
      <c r="F64" s="9">
        <v>0.03</v>
      </c>
      <c r="G64" s="27">
        <f t="shared" si="0"/>
        <v>1605</v>
      </c>
    </row>
    <row r="65" spans="1:9">
      <c r="A65" s="1" t="s">
        <v>51</v>
      </c>
      <c r="F65" s="9">
        <v>0.03</v>
      </c>
      <c r="G65" s="27">
        <f t="shared" si="0"/>
        <v>1605</v>
      </c>
    </row>
    <row r="66" spans="1:9">
      <c r="A66" s="1" t="s">
        <v>10</v>
      </c>
      <c r="F66" s="9">
        <v>0.02</v>
      </c>
      <c r="G66" s="27">
        <f t="shared" si="0"/>
        <v>1070</v>
      </c>
    </row>
    <row r="67" spans="1:9">
      <c r="A67" s="1" t="s">
        <v>11</v>
      </c>
      <c r="F67" s="9">
        <v>0.03</v>
      </c>
      <c r="G67" s="27">
        <f t="shared" si="0"/>
        <v>1605</v>
      </c>
    </row>
    <row r="68" spans="1:9">
      <c r="A68" s="1" t="s">
        <v>12</v>
      </c>
      <c r="F68" s="9">
        <v>0.02</v>
      </c>
      <c r="G68" s="27">
        <f t="shared" si="0"/>
        <v>1070</v>
      </c>
    </row>
    <row r="69" spans="1:9">
      <c r="A69" s="1" t="s">
        <v>26</v>
      </c>
      <c r="B69" s="52"/>
      <c r="C69" s="53"/>
      <c r="D69" s="54"/>
      <c r="E69" s="54"/>
      <c r="F69" s="55">
        <v>0.03</v>
      </c>
      <c r="G69" s="27">
        <f t="shared" si="0"/>
        <v>1605</v>
      </c>
      <c r="I69" s="8"/>
    </row>
    <row r="70" spans="1:9">
      <c r="A70" s="1" t="s">
        <v>67</v>
      </c>
      <c r="B70" s="52"/>
      <c r="C70" s="53"/>
      <c r="D70" s="54"/>
      <c r="E70" s="54"/>
      <c r="F70" s="55">
        <v>0.04</v>
      </c>
      <c r="G70" s="27">
        <f t="shared" si="0"/>
        <v>2140</v>
      </c>
      <c r="I70" s="8"/>
    </row>
    <row r="71" spans="1:9">
      <c r="A71" s="1" t="s">
        <v>68</v>
      </c>
      <c r="B71" s="52"/>
      <c r="C71" s="53"/>
      <c r="D71" s="54"/>
      <c r="E71" s="54"/>
      <c r="F71" s="55">
        <v>0.04</v>
      </c>
      <c r="G71" s="27">
        <f t="shared" si="0"/>
        <v>2140</v>
      </c>
      <c r="I71" s="8"/>
    </row>
    <row r="72" spans="1:9">
      <c r="A72" s="1" t="s">
        <v>129</v>
      </c>
      <c r="G72" s="27">
        <f>C47</f>
        <v>9095</v>
      </c>
      <c r="I72" s="8"/>
    </row>
    <row r="73" spans="1:9">
      <c r="A73" s="1" t="s">
        <v>140</v>
      </c>
      <c r="F73" s="9">
        <v>0.1</v>
      </c>
      <c r="G73" s="27">
        <v>5350</v>
      </c>
      <c r="I73" s="8"/>
    </row>
    <row r="74" spans="1:9">
      <c r="A74" s="1"/>
      <c r="G74" s="27"/>
      <c r="I74" s="8"/>
    </row>
    <row r="75" spans="1:9">
      <c r="A75" s="1" t="s">
        <v>13</v>
      </c>
    </row>
    <row r="76" spans="1:9">
      <c r="A76" s="1" t="s">
        <v>82</v>
      </c>
      <c r="G76" s="10" t="s">
        <v>14</v>
      </c>
    </row>
    <row r="77" spans="1:9">
      <c r="A77" s="1"/>
    </row>
    <row r="78" spans="1:9">
      <c r="A78" s="1" t="s">
        <v>52</v>
      </c>
      <c r="D78" t="s">
        <v>27</v>
      </c>
    </row>
    <row r="80" spans="1:9">
      <c r="A80" s="5" t="s">
        <v>15</v>
      </c>
    </row>
    <row r="81" spans="1:1">
      <c r="A81" s="1" t="s">
        <v>62</v>
      </c>
    </row>
  </sheetData>
  <mergeCells count="3">
    <mergeCell ref="A1:I1"/>
    <mergeCell ref="A2:I2"/>
    <mergeCell ref="A3:I3"/>
  </mergeCells>
  <phoneticPr fontId="3" type="noConversion"/>
  <pageMargins left="0.75" right="0.75" top="1" bottom="1" header="0.5" footer="0.5"/>
  <pageSetup scale="61" orientation="portrait" copies="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8"/>
  <sheetViews>
    <sheetView tabSelected="1" zoomScale="220" zoomScaleNormal="220" workbookViewId="0">
      <selection sqref="A1:I1"/>
    </sheetView>
  </sheetViews>
  <sheetFormatPr baseColWidth="10" defaultColWidth="9.1640625" defaultRowHeight="13"/>
  <cols>
    <col min="1" max="1" width="6.83203125" style="1" bestFit="1" customWidth="1"/>
    <col min="2" max="2" width="9.5" style="1" customWidth="1"/>
    <col min="3" max="4" width="10.33203125" style="1" bestFit="1" customWidth="1"/>
    <col min="5" max="5" width="12.5" style="1" customWidth="1"/>
    <col min="6" max="6" width="10.33203125" style="1" customWidth="1"/>
    <col min="7" max="7" width="10.33203125" style="1" bestFit="1" customWidth="1"/>
    <col min="8" max="9" width="9.1640625" style="1"/>
    <col min="10" max="10" width="9.1640625" style="4"/>
    <col min="11" max="16384" width="9.1640625" style="1"/>
  </cols>
  <sheetData>
    <row r="1" spans="1:10">
      <c r="A1" s="126" t="s">
        <v>29</v>
      </c>
      <c r="B1" s="126"/>
      <c r="C1" s="126"/>
      <c r="D1" s="126"/>
      <c r="E1" s="126"/>
      <c r="F1" s="126"/>
      <c r="G1" s="126"/>
      <c r="H1" s="126"/>
      <c r="I1" s="126"/>
      <c r="J1" s="6"/>
    </row>
    <row r="2" spans="1:10">
      <c r="A2" s="126" t="s">
        <v>65</v>
      </c>
      <c r="B2" s="126"/>
      <c r="C2" s="126"/>
      <c r="D2" s="126"/>
      <c r="E2" s="126"/>
      <c r="F2" s="126"/>
      <c r="G2" s="126"/>
      <c r="H2" s="126"/>
      <c r="I2" s="126"/>
      <c r="J2" s="6"/>
    </row>
    <row r="3" spans="1:10">
      <c r="A3" s="127" t="str">
        <f>'Certified  Scale'!A3:I3</f>
        <v>Fiscal Year 2018-2019</v>
      </c>
      <c r="B3" s="127"/>
      <c r="C3" s="127"/>
      <c r="D3" s="127"/>
      <c r="E3" s="127"/>
      <c r="F3" s="127"/>
      <c r="G3" s="127"/>
      <c r="H3" s="127"/>
      <c r="I3" s="127"/>
      <c r="J3" s="6"/>
    </row>
    <row r="4" spans="1:10">
      <c r="A4" s="23" t="s">
        <v>23</v>
      </c>
      <c r="B4" s="128">
        <f>'Certified  Scale'!B4</f>
        <v>43223</v>
      </c>
      <c r="C4" s="129"/>
      <c r="D4" s="20"/>
      <c r="E4" s="20"/>
      <c r="F4" s="20"/>
      <c r="G4" s="20"/>
      <c r="H4" s="20"/>
      <c r="I4" s="20"/>
      <c r="J4" s="6"/>
    </row>
    <row r="5" spans="1:10">
      <c r="A5" s="20"/>
      <c r="B5" s="20"/>
      <c r="C5" s="20"/>
      <c r="D5" s="20"/>
      <c r="E5" s="20"/>
      <c r="F5" s="20"/>
      <c r="G5" s="20"/>
      <c r="H5" s="20"/>
      <c r="I5" s="20"/>
      <c r="J5" s="6"/>
    </row>
    <row r="6" spans="1:10">
      <c r="C6" s="2" t="s">
        <v>43</v>
      </c>
      <c r="D6" s="2" t="s">
        <v>44</v>
      </c>
      <c r="E6" s="2" t="s">
        <v>45</v>
      </c>
      <c r="F6" s="2" t="s">
        <v>46</v>
      </c>
      <c r="G6" s="2" t="s">
        <v>47</v>
      </c>
      <c r="H6" s="2" t="s">
        <v>50</v>
      </c>
    </row>
    <row r="7" spans="1:10">
      <c r="B7" s="1">
        <v>1</v>
      </c>
      <c r="C7" s="120">
        <f>86070+1600+2500</f>
        <v>90170</v>
      </c>
      <c r="D7" s="3">
        <f>+C7+2000</f>
        <v>92170</v>
      </c>
      <c r="E7" s="3">
        <f>+C7+3000</f>
        <v>93170</v>
      </c>
      <c r="F7" s="3">
        <f>+C7+6000</f>
        <v>96170</v>
      </c>
      <c r="G7" s="3">
        <f>+C7+10000</f>
        <v>100170</v>
      </c>
      <c r="H7" s="3">
        <f>+C7+14000</f>
        <v>104170</v>
      </c>
    </row>
    <row r="8" spans="1:10">
      <c r="B8" s="1">
        <v>2</v>
      </c>
      <c r="C8" s="3">
        <f t="shared" ref="C8:F13" si="0">+C7+1000</f>
        <v>91170</v>
      </c>
      <c r="D8" s="3">
        <f t="shared" si="0"/>
        <v>93170</v>
      </c>
      <c r="E8" s="3">
        <f t="shared" si="0"/>
        <v>94170</v>
      </c>
      <c r="F8" s="3">
        <f t="shared" si="0"/>
        <v>97170</v>
      </c>
      <c r="G8" s="3">
        <f t="shared" ref="G8:H13" si="1">+G7+1500</f>
        <v>101670</v>
      </c>
      <c r="H8" s="3">
        <f t="shared" si="1"/>
        <v>105670</v>
      </c>
    </row>
    <row r="9" spans="1:10">
      <c r="B9" s="1">
        <v>3</v>
      </c>
      <c r="C9" s="3">
        <f t="shared" si="0"/>
        <v>92170</v>
      </c>
      <c r="D9" s="3">
        <f t="shared" si="0"/>
        <v>94170</v>
      </c>
      <c r="E9" s="3">
        <f t="shared" si="0"/>
        <v>95170</v>
      </c>
      <c r="F9" s="3">
        <f t="shared" si="0"/>
        <v>98170</v>
      </c>
      <c r="G9" s="3">
        <f t="shared" si="1"/>
        <v>103170</v>
      </c>
      <c r="H9" s="3">
        <f t="shared" si="1"/>
        <v>107170</v>
      </c>
    </row>
    <row r="10" spans="1:10">
      <c r="B10" s="1">
        <v>4</v>
      </c>
      <c r="C10" s="3">
        <f t="shared" si="0"/>
        <v>93170</v>
      </c>
      <c r="D10" s="3">
        <f t="shared" si="0"/>
        <v>95170</v>
      </c>
      <c r="E10" s="3">
        <f t="shared" si="0"/>
        <v>96170</v>
      </c>
      <c r="F10" s="3">
        <f t="shared" si="0"/>
        <v>99170</v>
      </c>
      <c r="G10" s="3">
        <f t="shared" si="1"/>
        <v>104670</v>
      </c>
      <c r="H10" s="3">
        <f t="shared" si="1"/>
        <v>108670</v>
      </c>
    </row>
    <row r="11" spans="1:10">
      <c r="B11" s="1">
        <v>5</v>
      </c>
      <c r="C11" s="3">
        <f t="shared" si="0"/>
        <v>94170</v>
      </c>
      <c r="D11" s="3">
        <f t="shared" si="0"/>
        <v>96170</v>
      </c>
      <c r="E11" s="3">
        <f t="shared" si="0"/>
        <v>97170</v>
      </c>
      <c r="F11" s="3">
        <f t="shared" si="0"/>
        <v>100170</v>
      </c>
      <c r="G11" s="3">
        <f t="shared" si="1"/>
        <v>106170</v>
      </c>
      <c r="H11" s="3">
        <f t="shared" si="1"/>
        <v>110170</v>
      </c>
    </row>
    <row r="12" spans="1:10">
      <c r="B12" s="1">
        <v>6</v>
      </c>
      <c r="C12" s="3">
        <f t="shared" si="0"/>
        <v>95170</v>
      </c>
      <c r="D12" s="3">
        <f t="shared" si="0"/>
        <v>97170</v>
      </c>
      <c r="E12" s="3">
        <f t="shared" si="0"/>
        <v>98170</v>
      </c>
      <c r="F12" s="3">
        <f t="shared" si="0"/>
        <v>101170</v>
      </c>
      <c r="G12" s="3">
        <f t="shared" si="1"/>
        <v>107670</v>
      </c>
      <c r="H12" s="3">
        <f t="shared" si="1"/>
        <v>111670</v>
      </c>
    </row>
    <row r="13" spans="1:10">
      <c r="B13" s="1">
        <v>7</v>
      </c>
      <c r="C13" s="3">
        <f t="shared" si="0"/>
        <v>96170</v>
      </c>
      <c r="D13" s="3">
        <f t="shared" si="0"/>
        <v>98170</v>
      </c>
      <c r="E13" s="3">
        <f t="shared" si="0"/>
        <v>99170</v>
      </c>
      <c r="F13" s="3">
        <f t="shared" si="0"/>
        <v>102170</v>
      </c>
      <c r="G13" s="3">
        <f t="shared" si="1"/>
        <v>109170</v>
      </c>
      <c r="H13" s="3">
        <f t="shared" si="1"/>
        <v>113170</v>
      </c>
    </row>
    <row r="14" spans="1:10">
      <c r="B14" s="1">
        <v>8</v>
      </c>
      <c r="C14" s="3">
        <f t="shared" ref="C14:F16" si="2">+C13+1000</f>
        <v>97170</v>
      </c>
      <c r="D14" s="3">
        <f t="shared" si="2"/>
        <v>99170</v>
      </c>
      <c r="E14" s="3">
        <f t="shared" si="2"/>
        <v>100170</v>
      </c>
      <c r="F14" s="3">
        <f t="shared" si="2"/>
        <v>103170</v>
      </c>
      <c r="G14" s="3">
        <f t="shared" ref="G14:H16" si="3">+G13+1500</f>
        <v>110670</v>
      </c>
      <c r="H14" s="3">
        <f t="shared" si="3"/>
        <v>114670</v>
      </c>
    </row>
    <row r="15" spans="1:10">
      <c r="B15" s="1">
        <v>9</v>
      </c>
      <c r="C15" s="3">
        <f t="shared" si="2"/>
        <v>98170</v>
      </c>
      <c r="D15" s="3">
        <f t="shared" si="2"/>
        <v>100170</v>
      </c>
      <c r="E15" s="3">
        <f t="shared" si="2"/>
        <v>101170</v>
      </c>
      <c r="F15" s="3">
        <f t="shared" si="2"/>
        <v>104170</v>
      </c>
      <c r="G15" s="3">
        <f t="shared" si="3"/>
        <v>112170</v>
      </c>
      <c r="H15" s="3">
        <f t="shared" si="3"/>
        <v>116170</v>
      </c>
    </row>
    <row r="16" spans="1:10">
      <c r="B16" s="1">
        <v>10</v>
      </c>
      <c r="C16" s="3">
        <f t="shared" si="2"/>
        <v>99170</v>
      </c>
      <c r="D16" s="3">
        <f t="shared" si="2"/>
        <v>101170</v>
      </c>
      <c r="E16" s="3">
        <f t="shared" si="2"/>
        <v>102170</v>
      </c>
      <c r="F16" s="3">
        <f t="shared" si="2"/>
        <v>105170</v>
      </c>
      <c r="G16" s="3">
        <f t="shared" si="3"/>
        <v>113670</v>
      </c>
      <c r="H16" s="3">
        <f t="shared" si="3"/>
        <v>117670</v>
      </c>
    </row>
    <row r="17" spans="2:8">
      <c r="B17" s="1">
        <v>11</v>
      </c>
      <c r="C17" s="3">
        <f t="shared" ref="C17:F23" si="4">+C16+1000</f>
        <v>100170</v>
      </c>
      <c r="D17" s="3">
        <f t="shared" si="4"/>
        <v>102170</v>
      </c>
      <c r="E17" s="3">
        <f t="shared" si="4"/>
        <v>103170</v>
      </c>
      <c r="F17" s="3">
        <f t="shared" si="4"/>
        <v>106170</v>
      </c>
      <c r="G17" s="3">
        <f t="shared" ref="G17:H23" si="5">+G16+1500</f>
        <v>115170</v>
      </c>
      <c r="H17" s="3">
        <f t="shared" si="5"/>
        <v>119170</v>
      </c>
    </row>
    <row r="18" spans="2:8">
      <c r="B18" s="1">
        <v>12</v>
      </c>
      <c r="C18" s="3">
        <f t="shared" si="4"/>
        <v>101170</v>
      </c>
      <c r="D18" s="3">
        <f t="shared" si="4"/>
        <v>103170</v>
      </c>
      <c r="E18" s="3">
        <f t="shared" si="4"/>
        <v>104170</v>
      </c>
      <c r="F18" s="3">
        <f t="shared" si="4"/>
        <v>107170</v>
      </c>
      <c r="G18" s="3">
        <f t="shared" si="5"/>
        <v>116670</v>
      </c>
      <c r="H18" s="3">
        <f t="shared" si="5"/>
        <v>120670</v>
      </c>
    </row>
    <row r="19" spans="2:8">
      <c r="B19" s="1">
        <v>13</v>
      </c>
      <c r="C19" s="3">
        <f t="shared" si="4"/>
        <v>102170</v>
      </c>
      <c r="D19" s="3">
        <f t="shared" si="4"/>
        <v>104170</v>
      </c>
      <c r="E19" s="3">
        <f t="shared" si="4"/>
        <v>105170</v>
      </c>
      <c r="F19" s="3">
        <f t="shared" si="4"/>
        <v>108170</v>
      </c>
      <c r="G19" s="3">
        <f t="shared" si="5"/>
        <v>118170</v>
      </c>
      <c r="H19" s="3">
        <f t="shared" si="5"/>
        <v>122170</v>
      </c>
    </row>
    <row r="20" spans="2:8">
      <c r="B20" s="1">
        <v>14</v>
      </c>
      <c r="C20" s="3">
        <f t="shared" si="4"/>
        <v>103170</v>
      </c>
      <c r="D20" s="3">
        <f t="shared" si="4"/>
        <v>105170</v>
      </c>
      <c r="E20" s="3">
        <f t="shared" si="4"/>
        <v>106170</v>
      </c>
      <c r="F20" s="3">
        <f t="shared" si="4"/>
        <v>109170</v>
      </c>
      <c r="G20" s="3">
        <f t="shared" si="5"/>
        <v>119670</v>
      </c>
      <c r="H20" s="3">
        <f t="shared" si="5"/>
        <v>123670</v>
      </c>
    </row>
    <row r="21" spans="2:8">
      <c r="B21" s="1">
        <v>15</v>
      </c>
      <c r="C21" s="3">
        <f t="shared" si="4"/>
        <v>104170</v>
      </c>
      <c r="D21" s="3">
        <f t="shared" si="4"/>
        <v>106170</v>
      </c>
      <c r="E21" s="3">
        <f t="shared" si="4"/>
        <v>107170</v>
      </c>
      <c r="F21" s="3">
        <f t="shared" si="4"/>
        <v>110170</v>
      </c>
      <c r="G21" s="3">
        <f t="shared" si="5"/>
        <v>121170</v>
      </c>
      <c r="H21" s="3">
        <f t="shared" si="5"/>
        <v>125170</v>
      </c>
    </row>
    <row r="22" spans="2:8">
      <c r="B22" s="1">
        <v>16</v>
      </c>
      <c r="C22" s="3">
        <f t="shared" si="4"/>
        <v>105170</v>
      </c>
      <c r="D22" s="3">
        <f t="shared" si="4"/>
        <v>107170</v>
      </c>
      <c r="E22" s="3">
        <f t="shared" si="4"/>
        <v>108170</v>
      </c>
      <c r="F22" s="3">
        <f t="shared" si="4"/>
        <v>111170</v>
      </c>
      <c r="G22" s="3">
        <f t="shared" si="5"/>
        <v>122670</v>
      </c>
      <c r="H22" s="3">
        <f t="shared" si="5"/>
        <v>126670</v>
      </c>
    </row>
    <row r="23" spans="2:8">
      <c r="B23" s="1">
        <v>17</v>
      </c>
      <c r="C23" s="3">
        <f t="shared" si="4"/>
        <v>106170</v>
      </c>
      <c r="D23" s="3">
        <f t="shared" si="4"/>
        <v>108170</v>
      </c>
      <c r="E23" s="3">
        <f t="shared" si="4"/>
        <v>109170</v>
      </c>
      <c r="F23" s="3">
        <f t="shared" si="4"/>
        <v>112170</v>
      </c>
      <c r="G23" s="3">
        <f t="shared" si="5"/>
        <v>124170</v>
      </c>
      <c r="H23" s="3">
        <f t="shared" si="5"/>
        <v>128170</v>
      </c>
    </row>
    <row r="24" spans="2:8">
      <c r="C24" s="42"/>
      <c r="D24" s="42"/>
      <c r="E24" s="42"/>
      <c r="F24" s="42"/>
      <c r="G24" s="42"/>
      <c r="H24" s="42"/>
    </row>
    <row r="25" spans="2:8">
      <c r="B25"/>
      <c r="C25" s="21" t="s">
        <v>17</v>
      </c>
      <c r="D25" s="8" t="s">
        <v>135</v>
      </c>
      <c r="E25" s="8"/>
      <c r="F25" s="8"/>
      <c r="G25" s="8"/>
      <c r="H25"/>
    </row>
    <row r="26" spans="2:8">
      <c r="B26"/>
      <c r="C26" s="21"/>
      <c r="D26" s="8" t="s">
        <v>105</v>
      </c>
      <c r="E26" s="8"/>
      <c r="F26" s="8"/>
      <c r="G26" s="8"/>
      <c r="H26"/>
    </row>
    <row r="27" spans="2:8">
      <c r="B27"/>
      <c r="C27" s="21"/>
      <c r="D27" s="8" t="s">
        <v>106</v>
      </c>
      <c r="E27" s="8"/>
      <c r="F27" s="8"/>
      <c r="G27" s="8"/>
      <c r="H27"/>
    </row>
    <row r="28" spans="2:8">
      <c r="B28"/>
      <c r="C28" s="8"/>
      <c r="D28" s="8"/>
      <c r="E28" s="8"/>
      <c r="F28" s="8"/>
      <c r="G28" s="8"/>
      <c r="H28"/>
    </row>
    <row r="29" spans="2:8">
      <c r="B29"/>
      <c r="C29" s="21" t="s">
        <v>18</v>
      </c>
      <c r="D29" s="8" t="s">
        <v>107</v>
      </c>
      <c r="E29" s="8"/>
      <c r="F29" s="8"/>
      <c r="G29" s="8"/>
      <c r="H29"/>
    </row>
    <row r="30" spans="2:8">
      <c r="B30"/>
      <c r="H30"/>
    </row>
    <row r="31" spans="2:8">
      <c r="B31"/>
      <c r="C31" s="21" t="s">
        <v>19</v>
      </c>
      <c r="D31" s="111" t="s">
        <v>108</v>
      </c>
      <c r="E31" s="8"/>
      <c r="F31" s="8"/>
      <c r="G31" s="8"/>
      <c r="H31"/>
    </row>
    <row r="32" spans="2:8">
      <c r="B32"/>
      <c r="C32" s="8"/>
      <c r="D32" s="8" t="s">
        <v>136</v>
      </c>
      <c r="E32" s="8"/>
      <c r="F32" s="8"/>
      <c r="G32" s="8"/>
      <c r="H32"/>
    </row>
    <row r="33" spans="2:10">
      <c r="B33"/>
      <c r="C33" s="8"/>
      <c r="D33" s="8"/>
      <c r="E33" s="8"/>
      <c r="F33" s="8"/>
      <c r="G33" s="8"/>
      <c r="H33"/>
    </row>
    <row r="34" spans="2:10">
      <c r="B34"/>
      <c r="C34" s="21" t="s">
        <v>20</v>
      </c>
      <c r="D34" s="22" t="s">
        <v>109</v>
      </c>
      <c r="E34" s="22"/>
      <c r="F34" s="22"/>
      <c r="G34" s="22"/>
      <c r="H34"/>
    </row>
    <row r="35" spans="2:10">
      <c r="B35"/>
      <c r="D35" s="22" t="s">
        <v>110</v>
      </c>
      <c r="E35" s="22"/>
      <c r="F35" s="22"/>
      <c r="G35" s="22"/>
      <c r="H35"/>
    </row>
    <row r="36" spans="2:10">
      <c r="B36"/>
      <c r="D36" s="22" t="s">
        <v>111</v>
      </c>
      <c r="E36" s="22"/>
      <c r="F36" s="22"/>
      <c r="G36" s="22"/>
      <c r="H36"/>
    </row>
    <row r="37" spans="2:10">
      <c r="B37"/>
      <c r="D37" s="8"/>
      <c r="G37" s="8"/>
      <c r="H37"/>
    </row>
    <row r="38" spans="2:10">
      <c r="B38"/>
      <c r="C38" s="21" t="s">
        <v>21</v>
      </c>
      <c r="D38" s="111" t="s">
        <v>112</v>
      </c>
      <c r="E38" s="8"/>
      <c r="F38" s="8"/>
      <c r="G38" s="8"/>
      <c r="H38"/>
    </row>
    <row r="39" spans="2:10">
      <c r="C39" s="8"/>
      <c r="D39" s="8"/>
      <c r="E39" s="8"/>
      <c r="F39" s="8"/>
      <c r="G39" s="8"/>
    </row>
    <row r="40" spans="2:10">
      <c r="C40" s="21" t="s">
        <v>22</v>
      </c>
      <c r="D40" s="53" t="s">
        <v>113</v>
      </c>
      <c r="E40" s="8"/>
      <c r="F40" s="8"/>
      <c r="G40" s="8"/>
    </row>
    <row r="41" spans="2:10">
      <c r="C41" s="21"/>
      <c r="D41" s="8" t="s">
        <v>114</v>
      </c>
      <c r="E41" s="8"/>
      <c r="F41" s="8"/>
      <c r="G41" s="8"/>
    </row>
    <row r="42" spans="2:10">
      <c r="C42" s="21"/>
      <c r="D42" s="54"/>
    </row>
    <row r="43" spans="2:10">
      <c r="C43" s="1" t="s">
        <v>83</v>
      </c>
      <c r="D43" s="54" t="s">
        <v>84</v>
      </c>
      <c r="G43" s="56">
        <v>2500</v>
      </c>
    </row>
    <row r="44" spans="2:10">
      <c r="D44" s="53" t="s">
        <v>85</v>
      </c>
      <c r="G44" s="56">
        <v>5000</v>
      </c>
      <c r="J44" s="1"/>
    </row>
    <row r="45" spans="2:10">
      <c r="J45" s="1"/>
    </row>
    <row r="46" spans="2:10">
      <c r="J46" s="1"/>
    </row>
    <row r="47" spans="2:10">
      <c r="J47" s="1"/>
    </row>
    <row r="48" spans="2:10">
      <c r="J48" s="1"/>
    </row>
    <row r="49" spans="10:10">
      <c r="J49" s="1"/>
    </row>
    <row r="50" spans="10:10">
      <c r="J50" s="1"/>
    </row>
    <row r="51" spans="10:10">
      <c r="J51" s="1"/>
    </row>
    <row r="52" spans="10:10">
      <c r="J52" s="1"/>
    </row>
    <row r="53" spans="10:10">
      <c r="J53" s="1"/>
    </row>
    <row r="54" spans="10:10">
      <c r="J54" s="1"/>
    </row>
    <row r="55" spans="10:10">
      <c r="J55" s="1"/>
    </row>
    <row r="56" spans="10:10">
      <c r="J56" s="1"/>
    </row>
    <row r="57" spans="10:10">
      <c r="J57" s="1"/>
    </row>
    <row r="58" spans="10:10">
      <c r="J58" s="1"/>
    </row>
  </sheetData>
  <mergeCells count="4">
    <mergeCell ref="A1:I1"/>
    <mergeCell ref="A2:I2"/>
    <mergeCell ref="A3:I3"/>
    <mergeCell ref="B4:C4"/>
  </mergeCells>
  <phoneticPr fontId="3" type="noConversion"/>
  <pageMargins left="0.75" right="0.18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98"/>
  <sheetViews>
    <sheetView zoomScale="250" zoomScaleNormal="250" workbookViewId="0">
      <selection sqref="A1:H1"/>
    </sheetView>
  </sheetViews>
  <sheetFormatPr baseColWidth="10" defaultColWidth="9.1640625" defaultRowHeight="13"/>
  <cols>
    <col min="1" max="1" width="13.83203125" style="57" customWidth="1"/>
    <col min="2" max="2" width="14" style="57" customWidth="1"/>
    <col min="3" max="3" width="10.83203125" style="57" customWidth="1"/>
    <col min="4" max="4" width="13.33203125" style="57" customWidth="1"/>
    <col min="5" max="5" width="14.6640625" style="57" bestFit="1" customWidth="1"/>
    <col min="6" max="6" width="10.83203125" style="60" customWidth="1"/>
    <col min="7" max="7" width="18.1640625" style="57" bestFit="1" customWidth="1"/>
    <col min="8" max="8" width="12.1640625" style="57" bestFit="1" customWidth="1"/>
    <col min="9" max="9" width="11" style="57" customWidth="1"/>
    <col min="10" max="10" width="11.5" style="57" bestFit="1" customWidth="1"/>
    <col min="11" max="11" width="10.5" style="57" customWidth="1"/>
    <col min="12" max="16384" width="9.1640625" style="57"/>
  </cols>
  <sheetData>
    <row r="1" spans="1:8">
      <c r="A1" s="131" t="s">
        <v>29</v>
      </c>
      <c r="B1" s="131"/>
      <c r="C1" s="131"/>
      <c r="D1" s="131"/>
      <c r="E1" s="131"/>
      <c r="F1" s="131"/>
      <c r="G1" s="131"/>
      <c r="H1" s="131"/>
    </row>
    <row r="2" spans="1:8">
      <c r="A2" s="131" t="s">
        <v>64</v>
      </c>
      <c r="B2" s="131"/>
      <c r="C2" s="131"/>
      <c r="D2" s="131"/>
      <c r="E2" s="131"/>
      <c r="F2" s="131"/>
      <c r="G2" s="131"/>
      <c r="H2" s="131"/>
    </row>
    <row r="3" spans="1:8">
      <c r="A3" s="132" t="str">
        <f>'Certified  Scale'!A3:I3</f>
        <v>Fiscal Year 2018-2019</v>
      </c>
      <c r="B3" s="132"/>
      <c r="C3" s="132"/>
      <c r="D3" s="132"/>
      <c r="E3" s="132"/>
      <c r="F3" s="132"/>
      <c r="G3" s="132"/>
      <c r="H3" s="132"/>
    </row>
    <row r="4" spans="1:8">
      <c r="A4" s="58" t="s">
        <v>23</v>
      </c>
      <c r="B4" s="59">
        <f>'Certified  Scale'!B4</f>
        <v>43223</v>
      </c>
    </row>
    <row r="5" spans="1:8">
      <c r="A5" s="61" t="s">
        <v>63</v>
      </c>
    </row>
    <row r="6" spans="1:8">
      <c r="A6" s="61"/>
    </row>
    <row r="7" spans="1:8" s="66" customFormat="1">
      <c r="A7" s="62" t="s">
        <v>34</v>
      </c>
      <c r="B7" s="62"/>
      <c r="C7" s="63"/>
      <c r="D7" s="62" t="s">
        <v>33</v>
      </c>
      <c r="E7" s="64"/>
      <c r="F7" s="65"/>
      <c r="H7" s="67"/>
    </row>
    <row r="8" spans="1:8" s="66" customFormat="1">
      <c r="A8" s="68" t="s">
        <v>88</v>
      </c>
      <c r="B8" s="69">
        <v>17.350000000000001</v>
      </c>
      <c r="C8" s="70"/>
      <c r="D8" s="71" t="s">
        <v>89</v>
      </c>
      <c r="E8" s="72">
        <v>16.600000000000001</v>
      </c>
      <c r="F8" s="65"/>
      <c r="G8" s="73"/>
    </row>
    <row r="9" spans="1:8" s="66" customFormat="1">
      <c r="A9" s="74" t="s">
        <v>90</v>
      </c>
      <c r="B9" s="75">
        <v>18.55</v>
      </c>
      <c r="C9" s="57"/>
      <c r="D9" s="71" t="s">
        <v>91</v>
      </c>
      <c r="E9" s="72">
        <f>+E8+0.5</f>
        <v>17.100000000000001</v>
      </c>
      <c r="F9" s="65"/>
    </row>
    <row r="10" spans="1:8" s="66" customFormat="1">
      <c r="A10" s="74"/>
      <c r="B10" s="75"/>
      <c r="C10" s="57"/>
      <c r="D10" s="71" t="s">
        <v>92</v>
      </c>
      <c r="E10" s="72">
        <f>+E9+2.75</f>
        <v>19.850000000000001</v>
      </c>
      <c r="F10" s="65"/>
    </row>
    <row r="11" spans="1:8" s="66" customFormat="1">
      <c r="A11" s="76" t="s">
        <v>30</v>
      </c>
      <c r="B11" s="77"/>
      <c r="C11" s="57"/>
      <c r="D11" s="71" t="s">
        <v>93</v>
      </c>
      <c r="E11" s="72">
        <f>+E10+1</f>
        <v>20.85</v>
      </c>
      <c r="F11" s="65"/>
    </row>
    <row r="12" spans="1:8" s="66" customFormat="1">
      <c r="A12" s="78" t="s">
        <v>94</v>
      </c>
      <c r="B12" s="119">
        <v>13.6</v>
      </c>
      <c r="C12" s="57"/>
      <c r="D12" s="71"/>
      <c r="E12" s="65"/>
      <c r="F12" s="65"/>
    </row>
    <row r="13" spans="1:8" s="66" customFormat="1">
      <c r="A13" s="78"/>
      <c r="B13" s="79"/>
      <c r="C13" s="57"/>
      <c r="D13" s="62" t="s">
        <v>95</v>
      </c>
      <c r="E13" s="80"/>
      <c r="F13" s="65"/>
    </row>
    <row r="14" spans="1:8" s="66" customFormat="1">
      <c r="A14" s="76" t="s">
        <v>16</v>
      </c>
      <c r="B14" s="76"/>
      <c r="C14" s="57"/>
      <c r="D14" s="71" t="s">
        <v>96</v>
      </c>
      <c r="E14" s="72">
        <f>+B12+6.02</f>
        <v>19.619999999999997</v>
      </c>
      <c r="F14" s="65"/>
      <c r="G14" s="81"/>
    </row>
    <row r="15" spans="1:8" s="66" customFormat="1">
      <c r="A15" s="82" t="s">
        <v>97</v>
      </c>
      <c r="B15" s="83">
        <v>14.85</v>
      </c>
      <c r="C15" s="57"/>
      <c r="D15" s="84"/>
      <c r="E15" s="67"/>
      <c r="G15" s="81"/>
    </row>
    <row r="16" spans="1:8" s="66" customFormat="1">
      <c r="A16" s="74" t="s">
        <v>98</v>
      </c>
      <c r="B16" s="75">
        <v>19.850000000000001</v>
      </c>
      <c r="C16" s="57"/>
      <c r="D16" s="84"/>
      <c r="E16" s="67"/>
      <c r="G16" s="81"/>
    </row>
    <row r="17" spans="1:9" s="66" customFormat="1">
      <c r="A17" s="74"/>
      <c r="B17" s="75"/>
      <c r="C17" s="57"/>
      <c r="D17" s="84"/>
      <c r="E17" s="67"/>
      <c r="G17" s="81"/>
    </row>
    <row r="18" spans="1:9" s="66" customFormat="1">
      <c r="A18" s="76" t="s">
        <v>2</v>
      </c>
      <c r="B18" s="76"/>
      <c r="C18" s="57"/>
      <c r="D18" s="57"/>
      <c r="F18" s="85"/>
      <c r="G18" s="81"/>
    </row>
    <row r="19" spans="1:9" s="66" customFormat="1">
      <c r="A19" s="86" t="s">
        <v>99</v>
      </c>
      <c r="B19" s="87">
        <f>+B12-0.18</f>
        <v>13.42</v>
      </c>
      <c r="C19" s="57"/>
      <c r="D19" s="57"/>
      <c r="F19" s="85"/>
      <c r="G19" s="81"/>
      <c r="H19" s="88"/>
    </row>
    <row r="20" spans="1:9" s="66" customFormat="1">
      <c r="A20" s="74" t="s">
        <v>100</v>
      </c>
      <c r="B20" s="75">
        <f>+B12+1.82</f>
        <v>15.42</v>
      </c>
      <c r="C20" s="57"/>
      <c r="D20" s="57"/>
      <c r="F20" s="85"/>
      <c r="G20" s="81"/>
    </row>
    <row r="21" spans="1:9" s="66" customFormat="1">
      <c r="A21" s="74" t="s">
        <v>101</v>
      </c>
      <c r="B21" s="75">
        <f>+B20+3.5</f>
        <v>18.920000000000002</v>
      </c>
      <c r="C21" s="57"/>
      <c r="D21" s="57"/>
      <c r="F21" s="85"/>
      <c r="G21" s="81"/>
    </row>
    <row r="22" spans="1:9" s="66" customFormat="1">
      <c r="A22" s="74"/>
      <c r="B22" s="75"/>
      <c r="C22" s="57"/>
      <c r="D22" s="57"/>
      <c r="F22" s="85"/>
      <c r="G22" s="81"/>
    </row>
    <row r="23" spans="1:9" s="66" customFormat="1">
      <c r="A23" s="76" t="s">
        <v>31</v>
      </c>
      <c r="B23" s="89"/>
      <c r="C23" s="57"/>
      <c r="D23" s="57"/>
      <c r="F23" s="85"/>
      <c r="I23" s="67"/>
    </row>
    <row r="24" spans="1:9" s="66" customFormat="1">
      <c r="A24" s="90" t="s">
        <v>102</v>
      </c>
      <c r="B24" s="83">
        <f>+B12+2</f>
        <v>15.6</v>
      </c>
      <c r="C24" s="57"/>
      <c r="D24" s="91"/>
      <c r="F24" s="85"/>
    </row>
    <row r="25" spans="1:9" s="66" customFormat="1">
      <c r="A25" s="82" t="s">
        <v>103</v>
      </c>
      <c r="B25" s="83">
        <f>+B24+0.25</f>
        <v>15.85</v>
      </c>
      <c r="C25" s="57"/>
      <c r="D25" s="57"/>
      <c r="F25" s="85"/>
    </row>
    <row r="26" spans="1:9" s="66" customFormat="1">
      <c r="A26" s="82" t="s">
        <v>104</v>
      </c>
      <c r="B26" s="83">
        <f>+B24+2.77</f>
        <v>18.37</v>
      </c>
      <c r="C26" s="57"/>
      <c r="D26" s="57"/>
      <c r="F26" s="85"/>
    </row>
    <row r="27" spans="1:9">
      <c r="A27" s="133" t="s">
        <v>0</v>
      </c>
      <c r="B27" s="133"/>
      <c r="C27" s="133"/>
      <c r="D27" s="133"/>
    </row>
    <row r="28" spans="1:9">
      <c r="A28" s="92" t="s">
        <v>1</v>
      </c>
      <c r="B28" s="93"/>
      <c r="C28" s="93"/>
      <c r="D28" s="93"/>
    </row>
    <row r="29" spans="1:9">
      <c r="A29" s="92" t="s">
        <v>36</v>
      </c>
      <c r="B29" s="93"/>
      <c r="C29" s="93"/>
      <c r="D29" s="93"/>
    </row>
    <row r="30" spans="1:9">
      <c r="A30" s="92"/>
      <c r="B30" s="93"/>
      <c r="C30" s="93"/>
      <c r="D30" s="93"/>
    </row>
    <row r="31" spans="1:9">
      <c r="A31" s="134" t="s">
        <v>79</v>
      </c>
      <c r="B31" s="134"/>
      <c r="C31" s="134"/>
    </row>
    <row r="32" spans="1:9">
      <c r="A32" s="130" t="s">
        <v>122</v>
      </c>
      <c r="B32" s="130"/>
      <c r="C32" s="95">
        <v>15</v>
      </c>
    </row>
    <row r="33" spans="1:10">
      <c r="A33" s="130" t="s">
        <v>78</v>
      </c>
      <c r="B33" s="130"/>
      <c r="C33" s="96">
        <v>108</v>
      </c>
    </row>
    <row r="34" spans="1:10">
      <c r="A34" s="130" t="s">
        <v>80</v>
      </c>
      <c r="B34" s="130"/>
      <c r="C34" s="95">
        <f>+C33+15</f>
        <v>123</v>
      </c>
    </row>
    <row r="35" spans="1:10">
      <c r="A35" s="130" t="s">
        <v>81</v>
      </c>
      <c r="B35" s="130"/>
      <c r="C35" s="95">
        <f>+C34+5</f>
        <v>128</v>
      </c>
      <c r="J35" s="84"/>
    </row>
    <row r="36" spans="1:10">
      <c r="J36" s="84"/>
    </row>
    <row r="37" spans="1:10">
      <c r="A37" s="94" t="s">
        <v>37</v>
      </c>
      <c r="B37" s="94"/>
      <c r="C37" s="94"/>
      <c r="D37" s="84"/>
      <c r="E37" s="84"/>
    </row>
    <row r="38" spans="1:10">
      <c r="A38" s="130" t="s">
        <v>38</v>
      </c>
      <c r="B38" s="130"/>
      <c r="C38" s="117">
        <v>12.33</v>
      </c>
      <c r="D38" s="63"/>
      <c r="E38" s="63"/>
    </row>
    <row r="39" spans="1:10">
      <c r="A39" s="130" t="s">
        <v>71</v>
      </c>
      <c r="B39" s="130"/>
      <c r="C39" s="117">
        <v>12.15</v>
      </c>
      <c r="D39" s="63"/>
      <c r="E39" s="63"/>
    </row>
    <row r="40" spans="1:10">
      <c r="A40" s="130" t="s">
        <v>133</v>
      </c>
      <c r="B40" s="130"/>
      <c r="C40" s="117">
        <v>108</v>
      </c>
      <c r="D40" s="63"/>
      <c r="E40" s="63"/>
    </row>
    <row r="41" spans="1:10">
      <c r="A41" s="130" t="s">
        <v>77</v>
      </c>
      <c r="B41" s="130"/>
      <c r="C41" s="117">
        <v>25</v>
      </c>
      <c r="D41" s="63"/>
      <c r="E41" s="63"/>
    </row>
    <row r="42" spans="1:10">
      <c r="A42" s="130" t="s">
        <v>76</v>
      </c>
      <c r="B42" s="130"/>
      <c r="C42" s="117">
        <v>30</v>
      </c>
      <c r="D42" s="63"/>
      <c r="E42" s="63"/>
      <c r="G42" s="63"/>
      <c r="H42" s="114"/>
    </row>
    <row r="43" spans="1:10">
      <c r="A43" s="130" t="s">
        <v>39</v>
      </c>
      <c r="B43" s="130"/>
      <c r="C43" s="117">
        <v>14.33</v>
      </c>
      <c r="D43" s="63"/>
      <c r="E43" s="63"/>
      <c r="G43" s="63"/>
      <c r="H43" s="114"/>
    </row>
    <row r="44" spans="1:10" s="84" customFormat="1">
      <c r="A44" s="130" t="s">
        <v>40</v>
      </c>
      <c r="B44" s="130"/>
      <c r="C44" s="117">
        <v>14.58</v>
      </c>
      <c r="D44" s="63"/>
      <c r="E44" s="63"/>
      <c r="F44" s="60"/>
      <c r="G44" s="57"/>
      <c r="H44" s="57"/>
    </row>
    <row r="45" spans="1:10">
      <c r="A45" s="130" t="s">
        <v>35</v>
      </c>
      <c r="B45" s="130"/>
      <c r="C45" s="117">
        <v>13.58</v>
      </c>
      <c r="D45" s="63"/>
      <c r="E45" s="63"/>
    </row>
    <row r="46" spans="1:10">
      <c r="A46" s="130" t="s">
        <v>41</v>
      </c>
      <c r="B46" s="130"/>
      <c r="C46" s="117">
        <v>15.33</v>
      </c>
      <c r="D46" s="63"/>
      <c r="E46" s="63"/>
    </row>
    <row r="47" spans="1:10" s="98" customFormat="1">
      <c r="A47" s="130" t="s">
        <v>42</v>
      </c>
      <c r="B47" s="130"/>
      <c r="C47" s="118">
        <v>15.33</v>
      </c>
      <c r="D47" s="63"/>
      <c r="E47" s="63"/>
      <c r="F47" s="60"/>
      <c r="G47" s="57"/>
      <c r="H47" s="57"/>
    </row>
    <row r="48" spans="1:10">
      <c r="I48" s="116"/>
    </row>
    <row r="49" spans="1:8">
      <c r="A49" s="84" t="s">
        <v>124</v>
      </c>
      <c r="B49" s="84"/>
      <c r="C49" s="84"/>
      <c r="D49" s="84"/>
      <c r="E49" s="84"/>
      <c r="F49" s="97"/>
      <c r="G49" s="84"/>
      <c r="H49" s="84"/>
    </row>
    <row r="50" spans="1:8">
      <c r="A50" s="84"/>
      <c r="B50" s="84"/>
      <c r="C50" s="84"/>
      <c r="D50" s="98"/>
      <c r="E50" s="98"/>
      <c r="F50" s="99"/>
      <c r="G50" s="98"/>
      <c r="H50" s="98"/>
    </row>
    <row r="51" spans="1:8">
      <c r="A51" s="100" t="s">
        <v>75</v>
      </c>
      <c r="B51" s="100" t="s">
        <v>132</v>
      </c>
      <c r="C51" s="100" t="s">
        <v>125</v>
      </c>
      <c r="D51" s="100" t="s">
        <v>49</v>
      </c>
      <c r="E51" s="101" t="s">
        <v>33</v>
      </c>
      <c r="F51" s="102" t="s">
        <v>25</v>
      </c>
      <c r="G51" s="100" t="s">
        <v>49</v>
      </c>
    </row>
    <row r="52" spans="1:8">
      <c r="A52" s="103" t="s">
        <v>74</v>
      </c>
      <c r="B52" s="103" t="s">
        <v>73</v>
      </c>
      <c r="C52" s="103" t="s">
        <v>126</v>
      </c>
      <c r="D52" s="103" t="s">
        <v>72</v>
      </c>
      <c r="E52" s="104" t="s">
        <v>24</v>
      </c>
      <c r="F52" s="105" t="s">
        <v>24</v>
      </c>
      <c r="G52" s="103" t="s">
        <v>24</v>
      </c>
      <c r="H52" s="98"/>
    </row>
    <row r="53" spans="1:8">
      <c r="A53" s="108">
        <f>42000+1200</f>
        <v>43200</v>
      </c>
      <c r="B53" s="106">
        <f>+F53-16500</f>
        <v>53500</v>
      </c>
      <c r="C53" s="106">
        <f>+F53-16500</f>
        <v>53500</v>
      </c>
      <c r="D53" s="106">
        <f>+F53-6500</f>
        <v>63500</v>
      </c>
      <c r="E53" s="107">
        <f>+F53-2362</f>
        <v>67638</v>
      </c>
      <c r="F53" s="108">
        <f>68500+1500</f>
        <v>70000</v>
      </c>
      <c r="G53" s="106">
        <f>+F53+6000</f>
        <v>76000</v>
      </c>
      <c r="H53" s="115"/>
    </row>
    <row r="54" spans="1:8">
      <c r="A54" s="106">
        <f>A53+800</f>
        <v>44000</v>
      </c>
      <c r="B54" s="106">
        <f>+B53+800</f>
        <v>54300</v>
      </c>
      <c r="C54" s="106">
        <f t="shared" ref="C54:C62" si="0">B54</f>
        <v>54300</v>
      </c>
      <c r="D54" s="106">
        <f>+D53+800</f>
        <v>64300</v>
      </c>
      <c r="E54" s="106">
        <f t="shared" ref="E54:G62" si="1">+E53+1500</f>
        <v>69138</v>
      </c>
      <c r="F54" s="106">
        <f t="shared" si="1"/>
        <v>71500</v>
      </c>
      <c r="G54" s="106">
        <f>+G53+1500</f>
        <v>77500</v>
      </c>
      <c r="H54" s="112"/>
    </row>
    <row r="55" spans="1:8">
      <c r="A55" s="106">
        <f t="shared" ref="A55:A62" si="2">A54+800</f>
        <v>44800</v>
      </c>
      <c r="B55" s="106">
        <f t="shared" ref="B55:D62" si="3">+B54+800</f>
        <v>55100</v>
      </c>
      <c r="C55" s="106">
        <f t="shared" si="0"/>
        <v>55100</v>
      </c>
      <c r="D55" s="106">
        <f t="shared" si="3"/>
        <v>65100</v>
      </c>
      <c r="E55" s="106">
        <f t="shared" si="1"/>
        <v>70638</v>
      </c>
      <c r="F55" s="106">
        <f t="shared" si="1"/>
        <v>73000</v>
      </c>
      <c r="G55" s="106">
        <f t="shared" si="1"/>
        <v>79000</v>
      </c>
    </row>
    <row r="56" spans="1:8">
      <c r="A56" s="106">
        <f t="shared" si="2"/>
        <v>45600</v>
      </c>
      <c r="B56" s="106">
        <f t="shared" si="3"/>
        <v>55900</v>
      </c>
      <c r="C56" s="106">
        <f t="shared" si="0"/>
        <v>55900</v>
      </c>
      <c r="D56" s="106">
        <f t="shared" si="3"/>
        <v>65900</v>
      </c>
      <c r="E56" s="106">
        <f t="shared" si="1"/>
        <v>72138</v>
      </c>
      <c r="F56" s="106">
        <f t="shared" si="1"/>
        <v>74500</v>
      </c>
      <c r="G56" s="106">
        <f t="shared" si="1"/>
        <v>80500</v>
      </c>
    </row>
    <row r="57" spans="1:8">
      <c r="A57" s="106">
        <f t="shared" si="2"/>
        <v>46400</v>
      </c>
      <c r="B57" s="106">
        <f t="shared" si="3"/>
        <v>56700</v>
      </c>
      <c r="C57" s="106">
        <f t="shared" si="0"/>
        <v>56700</v>
      </c>
      <c r="D57" s="106">
        <f t="shared" si="3"/>
        <v>66700</v>
      </c>
      <c r="E57" s="106">
        <f t="shared" si="1"/>
        <v>73638</v>
      </c>
      <c r="F57" s="106">
        <f t="shared" si="1"/>
        <v>76000</v>
      </c>
      <c r="G57" s="106">
        <f t="shared" si="1"/>
        <v>82000</v>
      </c>
    </row>
    <row r="58" spans="1:8">
      <c r="A58" s="106">
        <f t="shared" si="2"/>
        <v>47200</v>
      </c>
      <c r="B58" s="106">
        <f t="shared" si="3"/>
        <v>57500</v>
      </c>
      <c r="C58" s="106">
        <f t="shared" si="0"/>
        <v>57500</v>
      </c>
      <c r="D58" s="106">
        <f t="shared" si="3"/>
        <v>67500</v>
      </c>
      <c r="E58" s="106">
        <f t="shared" si="1"/>
        <v>75138</v>
      </c>
      <c r="F58" s="106">
        <f t="shared" si="1"/>
        <v>77500</v>
      </c>
      <c r="G58" s="106">
        <f t="shared" si="1"/>
        <v>83500</v>
      </c>
    </row>
    <row r="59" spans="1:8">
      <c r="A59" s="106">
        <f t="shared" si="2"/>
        <v>48000</v>
      </c>
      <c r="B59" s="106">
        <f t="shared" si="3"/>
        <v>58300</v>
      </c>
      <c r="C59" s="106">
        <f t="shared" si="0"/>
        <v>58300</v>
      </c>
      <c r="D59" s="106">
        <f t="shared" si="3"/>
        <v>68300</v>
      </c>
      <c r="E59" s="106">
        <f t="shared" si="1"/>
        <v>76638</v>
      </c>
      <c r="F59" s="106">
        <f t="shared" si="1"/>
        <v>79000</v>
      </c>
      <c r="G59" s="106">
        <f t="shared" si="1"/>
        <v>85000</v>
      </c>
    </row>
    <row r="60" spans="1:8">
      <c r="A60" s="106">
        <f t="shared" si="2"/>
        <v>48800</v>
      </c>
      <c r="B60" s="106">
        <f t="shared" si="3"/>
        <v>59100</v>
      </c>
      <c r="C60" s="106">
        <f t="shared" si="0"/>
        <v>59100</v>
      </c>
      <c r="D60" s="106">
        <f t="shared" si="3"/>
        <v>69100</v>
      </c>
      <c r="E60" s="106">
        <f t="shared" si="1"/>
        <v>78138</v>
      </c>
      <c r="F60" s="106">
        <f t="shared" si="1"/>
        <v>80500</v>
      </c>
      <c r="G60" s="106">
        <f t="shared" si="1"/>
        <v>86500</v>
      </c>
    </row>
    <row r="61" spans="1:8">
      <c r="A61" s="106">
        <f t="shared" si="2"/>
        <v>49600</v>
      </c>
      <c r="B61" s="106">
        <f t="shared" si="3"/>
        <v>59900</v>
      </c>
      <c r="C61" s="106">
        <f t="shared" si="0"/>
        <v>59900</v>
      </c>
      <c r="D61" s="106">
        <f t="shared" si="3"/>
        <v>69900</v>
      </c>
      <c r="E61" s="106">
        <f t="shared" si="1"/>
        <v>79638</v>
      </c>
      <c r="F61" s="106">
        <f t="shared" si="1"/>
        <v>82000</v>
      </c>
      <c r="G61" s="106">
        <f t="shared" si="1"/>
        <v>88000</v>
      </c>
    </row>
    <row r="62" spans="1:8">
      <c r="A62" s="106">
        <f t="shared" si="2"/>
        <v>50400</v>
      </c>
      <c r="B62" s="106">
        <f t="shared" si="3"/>
        <v>60700</v>
      </c>
      <c r="C62" s="106">
        <f t="shared" si="0"/>
        <v>60700</v>
      </c>
      <c r="D62" s="106">
        <f t="shared" si="3"/>
        <v>70700</v>
      </c>
      <c r="E62" s="106">
        <f t="shared" si="1"/>
        <v>81138</v>
      </c>
      <c r="F62" s="106">
        <f t="shared" si="1"/>
        <v>83500</v>
      </c>
      <c r="G62" s="106">
        <f t="shared" si="1"/>
        <v>89500</v>
      </c>
    </row>
    <row r="78" spans="6:6">
      <c r="F78" s="57"/>
    </row>
    <row r="79" spans="6:6">
      <c r="F79" s="57"/>
    </row>
    <row r="80" spans="6:6">
      <c r="F80" s="57"/>
    </row>
    <row r="81" spans="4:6">
      <c r="F81" s="57"/>
    </row>
    <row r="85" spans="4:6">
      <c r="E85" s="63"/>
      <c r="F85" s="57"/>
    </row>
    <row r="86" spans="4:6">
      <c r="E86" s="63"/>
      <c r="F86" s="57"/>
    </row>
    <row r="87" spans="4:6">
      <c r="D87" s="109"/>
      <c r="E87" s="63"/>
      <c r="F87" s="57"/>
    </row>
    <row r="88" spans="4:6">
      <c r="E88" s="63"/>
      <c r="F88" s="57"/>
    </row>
    <row r="89" spans="4:6">
      <c r="D89" s="110"/>
      <c r="E89" s="63"/>
      <c r="F89" s="57"/>
    </row>
    <row r="90" spans="4:6">
      <c r="D90" s="110"/>
      <c r="E90" s="63"/>
      <c r="F90" s="57"/>
    </row>
    <row r="91" spans="4:6">
      <c r="D91" s="110"/>
      <c r="F91" s="57"/>
    </row>
    <row r="92" spans="4:6">
      <c r="D92" s="110"/>
      <c r="F92" s="57"/>
    </row>
    <row r="93" spans="4:6">
      <c r="D93" s="110"/>
      <c r="F93" s="57"/>
    </row>
    <row r="94" spans="4:6">
      <c r="F94" s="57"/>
    </row>
    <row r="95" spans="4:6">
      <c r="F95" s="57"/>
    </row>
    <row r="96" spans="4:6">
      <c r="F96" s="57"/>
    </row>
    <row r="97" spans="6:6">
      <c r="F97" s="57"/>
    </row>
    <row r="98" spans="6:6">
      <c r="F98" s="57"/>
    </row>
  </sheetData>
  <mergeCells count="19">
    <mergeCell ref="A46:B46"/>
    <mergeCell ref="A31:C31"/>
    <mergeCell ref="A32:B32"/>
    <mergeCell ref="A33:B33"/>
    <mergeCell ref="A34:B34"/>
    <mergeCell ref="A35:B35"/>
    <mergeCell ref="A47:B47"/>
    <mergeCell ref="A1:H1"/>
    <mergeCell ref="A2:H2"/>
    <mergeCell ref="A3:H3"/>
    <mergeCell ref="A27:D27"/>
    <mergeCell ref="A38:B38"/>
    <mergeCell ref="A39:B39"/>
    <mergeCell ref="A40:B40"/>
    <mergeCell ref="A41:B41"/>
    <mergeCell ref="A44:B44"/>
    <mergeCell ref="A43:B43"/>
    <mergeCell ref="A42:B42"/>
    <mergeCell ref="A45:B45"/>
  </mergeCells>
  <phoneticPr fontId="12" type="noConversion"/>
  <pageMargins left="0.75" right="0.75" top="1" bottom="1" header="0.5" footer="0.5"/>
  <pageSetup scale="77" orientation="portrait" copies="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Certified  Scale</vt:lpstr>
      <vt:lpstr>Extra-Curricular Scale</vt:lpstr>
      <vt:lpstr>Administrator Scale</vt:lpstr>
      <vt:lpstr>Support Staff Scale</vt:lpstr>
      <vt:lpstr>'Certified  Scale'!Print_Area</vt:lpstr>
    </vt:vector>
  </TitlesOfParts>
  <Company>LCSD#2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 Inskeep</dc:creator>
  <cp:lastModifiedBy>awelch@lcsd2.org</cp:lastModifiedBy>
  <cp:lastPrinted>2018-06-19T21:50:53Z</cp:lastPrinted>
  <dcterms:created xsi:type="dcterms:W3CDTF">2004-03-18T00:34:05Z</dcterms:created>
  <dcterms:modified xsi:type="dcterms:W3CDTF">2018-06-19T21:51:18Z</dcterms:modified>
</cp:coreProperties>
</file>